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nle\Documents\"/>
    </mc:Choice>
  </mc:AlternateContent>
  <xr:revisionPtr revIDLastSave="0" documentId="13_ncr:1_{8EBFB0DB-A5D7-4ACD-AD16-5A27AD34BB6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ro_Forma" sheetId="5" r:id="rId1"/>
    <sheet name="Mortgage Sched" sheetId="4" state="hidden" r:id="rId2"/>
    <sheet name="Sheet3" sheetId="3" r:id="rId3"/>
  </sheets>
  <externalReferences>
    <externalReference r:id="rId4"/>
  </externalReferenc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5" l="1"/>
  <c r="A51" i="5"/>
  <c r="B42" i="5"/>
  <c r="B43" i="5"/>
  <c r="B45" i="5"/>
  <c r="B46" i="5"/>
  <c r="B41" i="5"/>
  <c r="B47" i="5"/>
  <c r="B44" i="5"/>
  <c r="B37" i="5"/>
  <c r="B33" i="5"/>
  <c r="B30" i="5"/>
  <c r="B29" i="5"/>
  <c r="B22" i="5"/>
  <c r="B21" i="5"/>
  <c r="F9" i="5" l="1"/>
  <c r="F4" i="5"/>
  <c r="O36" i="5" l="1"/>
  <c r="B23" i="5" l="1"/>
  <c r="E3" i="4"/>
  <c r="B34" i="5"/>
  <c r="E7" i="4" s="1"/>
  <c r="E8" i="4"/>
  <c r="E5" i="4"/>
  <c r="E4" i="4"/>
  <c r="F5" i="5" l="1"/>
  <c r="E9" i="4"/>
  <c r="B35" i="5" s="1"/>
  <c r="B24" i="5"/>
  <c r="B25" i="5" s="1"/>
  <c r="E6" i="4"/>
  <c r="B27" i="5" l="1"/>
  <c r="B28" i="5" l="1"/>
  <c r="F7" i="5" s="1"/>
  <c r="F6" i="5"/>
  <c r="B23" i="4" l="1"/>
  <c r="C157" i="4" s="1"/>
  <c r="C309" i="4"/>
  <c r="C86" i="4"/>
  <c r="C33" i="4"/>
  <c r="C201" i="4"/>
  <c r="C238" i="4"/>
  <c r="C29" i="4"/>
  <c r="C254" i="4"/>
  <c r="C37" i="4"/>
  <c r="C191" i="4"/>
  <c r="C88" i="4"/>
  <c r="C80" i="4"/>
  <c r="C70" i="4"/>
  <c r="C234" i="4"/>
  <c r="C158" i="4"/>
  <c r="C138" i="4"/>
  <c r="C77" i="4"/>
  <c r="C84" i="4"/>
  <c r="C73" i="4"/>
  <c r="C145" i="4"/>
  <c r="C253" i="4"/>
  <c r="C212" i="4"/>
  <c r="C175" i="4"/>
  <c r="C301" i="4"/>
  <c r="C57" i="4"/>
  <c r="C307" i="4"/>
  <c r="C32" i="4"/>
  <c r="C208" i="4"/>
  <c r="C61" i="4"/>
  <c r="C58" i="4"/>
  <c r="C265" i="4"/>
  <c r="C87" i="4"/>
  <c r="C232" i="4"/>
  <c r="C40" i="4"/>
  <c r="C136" i="4"/>
  <c r="C199" i="4"/>
  <c r="C181" i="4"/>
  <c r="C263" i="4"/>
  <c r="C46" i="4"/>
  <c r="C67" i="4"/>
  <c r="C296" i="4"/>
  <c r="C246" i="4"/>
  <c r="C216" i="4"/>
  <c r="C34" i="4"/>
  <c r="C272" i="4"/>
  <c r="C292" i="4"/>
  <c r="C215" i="4"/>
  <c r="C289" i="4"/>
  <c r="C193" i="4"/>
  <c r="C36" i="4"/>
  <c r="C56" i="4"/>
  <c r="C35" i="4"/>
  <c r="C81" i="4"/>
  <c r="C59" i="4"/>
  <c r="C302" i="4"/>
  <c r="C135" i="4"/>
  <c r="C183" i="4"/>
  <c r="C251" i="4"/>
  <c r="C118" i="4" l="1"/>
  <c r="C99" i="4"/>
  <c r="C129" i="4"/>
  <c r="C278" i="4"/>
  <c r="C156" i="4"/>
  <c r="C26" i="4"/>
  <c r="C43" i="4"/>
  <c r="C30" i="4"/>
  <c r="C112" i="4"/>
  <c r="C310" i="4"/>
  <c r="C202" i="4"/>
  <c r="C148" i="4"/>
  <c r="C240" i="4"/>
  <c r="C316" i="4"/>
  <c r="C187" i="4"/>
  <c r="C314" i="4"/>
  <c r="C282" i="4"/>
  <c r="C151" i="4"/>
  <c r="C72" i="4"/>
  <c r="C160" i="4"/>
  <c r="C27" i="4"/>
  <c r="C168" i="4"/>
  <c r="C159" i="4"/>
  <c r="C275" i="4"/>
  <c r="C105" i="4"/>
  <c r="C113" i="4"/>
  <c r="C23" i="4"/>
  <c r="C108" i="4"/>
  <c r="C45" i="4"/>
  <c r="C38" i="4"/>
  <c r="C24" i="4"/>
  <c r="C285" i="4"/>
  <c r="C290" i="4"/>
  <c r="C273" i="4"/>
  <c r="C54" i="4"/>
  <c r="C52" i="4"/>
  <c r="C28" i="4"/>
  <c r="C62" i="4"/>
  <c r="C66" i="4"/>
  <c r="C64" i="4"/>
  <c r="C279" i="4"/>
  <c r="C293" i="4"/>
  <c r="C287" i="4"/>
  <c r="C258" i="4"/>
  <c r="C107" i="4"/>
  <c r="C280" i="4"/>
  <c r="C140" i="4"/>
  <c r="C231" i="4"/>
  <c r="C91" i="4"/>
  <c r="C75" i="4"/>
  <c r="C286" i="4"/>
  <c r="C190" i="4"/>
  <c r="C225" i="4"/>
  <c r="C219" i="4"/>
  <c r="C144" i="4"/>
  <c r="C214" i="4"/>
  <c r="C222" i="4"/>
  <c r="C196" i="4"/>
  <c r="C209" i="4"/>
  <c r="C308" i="4"/>
  <c r="C284" i="4"/>
  <c r="C42" i="4"/>
  <c r="C315" i="4"/>
  <c r="C154" i="4"/>
  <c r="C103" i="4"/>
  <c r="C259" i="4"/>
  <c r="C252" i="4"/>
  <c r="C304" i="4"/>
  <c r="C147" i="4"/>
  <c r="C98" i="4"/>
  <c r="C221" i="4"/>
  <c r="C122" i="4"/>
  <c r="C125" i="4"/>
  <c r="C236" i="4"/>
  <c r="C299" i="4"/>
  <c r="C233" i="4"/>
  <c r="C291" i="4"/>
  <c r="C123" i="4"/>
  <c r="C185" i="4"/>
  <c r="C89" i="4"/>
  <c r="C116" i="4"/>
  <c r="C142" i="4"/>
  <c r="C139" i="4"/>
  <c r="C298" i="4"/>
  <c r="C55" i="4"/>
  <c r="C143" i="4"/>
  <c r="C172" i="4"/>
  <c r="C271" i="4"/>
  <c r="C319" i="4"/>
  <c r="C130" i="4"/>
  <c r="C306" i="4"/>
  <c r="C213" i="4"/>
  <c r="C294" i="4"/>
  <c r="C247" i="4"/>
  <c r="C276" i="4"/>
  <c r="C244" i="4"/>
  <c r="C266" i="4"/>
  <c r="C48" i="4"/>
  <c r="C63" i="4"/>
  <c r="C53" i="4"/>
  <c r="C127" i="4"/>
  <c r="C111" i="4"/>
  <c r="C300" i="4"/>
  <c r="C25" i="4"/>
  <c r="C177" i="4"/>
  <c r="C237" i="4"/>
  <c r="C161" i="4"/>
  <c r="C241" i="4"/>
  <c r="C260" i="4"/>
  <c r="C205" i="4"/>
  <c r="C83" i="4"/>
  <c r="C134" i="4"/>
  <c r="C170" i="4"/>
  <c r="C176" i="4"/>
  <c r="C224" i="4"/>
  <c r="C200" i="4"/>
  <c r="C206" i="4"/>
  <c r="C186" i="4"/>
  <c r="C277" i="4"/>
  <c r="C65" i="4"/>
  <c r="C155" i="4"/>
  <c r="C178" i="4"/>
  <c r="C120" i="4"/>
  <c r="C226" i="4"/>
  <c r="C203" i="4"/>
  <c r="C82" i="4"/>
  <c r="C164" i="4"/>
  <c r="C174" i="4"/>
  <c r="C128" i="4"/>
  <c r="C44" i="4"/>
  <c r="C31" i="4"/>
  <c r="C274" i="4"/>
  <c r="C109" i="4"/>
  <c r="C295" i="4"/>
  <c r="C242" i="4"/>
  <c r="C51" i="4"/>
  <c r="C218" i="4"/>
  <c r="C281" i="4"/>
  <c r="C322" i="4"/>
  <c r="C248" i="4"/>
  <c r="C264" i="4"/>
  <c r="C270" i="4"/>
  <c r="C101" i="4"/>
  <c r="C163" i="4"/>
  <c r="C229" i="4"/>
  <c r="C182" i="4"/>
  <c r="C305" i="4"/>
  <c r="C141" i="4"/>
  <c r="C121" i="4"/>
  <c r="C133" i="4"/>
  <c r="C312" i="4"/>
  <c r="C297" i="4"/>
  <c r="C198" i="4"/>
  <c r="C197" i="4"/>
  <c r="C68" i="4"/>
  <c r="C132" i="4"/>
  <c r="C78" i="4"/>
  <c r="C146" i="4"/>
  <c r="C171" i="4"/>
  <c r="C97" i="4"/>
  <c r="C85" i="4"/>
  <c r="C69" i="4"/>
  <c r="C180" i="4"/>
  <c r="C71" i="4"/>
  <c r="C223" i="4"/>
  <c r="C256" i="4"/>
  <c r="C207" i="4"/>
  <c r="C150" i="4"/>
  <c r="C60" i="4"/>
  <c r="C320" i="4"/>
  <c r="C189" i="4"/>
  <c r="C311" i="4"/>
  <c r="C93" i="4"/>
  <c r="C90" i="4"/>
  <c r="C321" i="4"/>
  <c r="C245" i="4"/>
  <c r="C268" i="4"/>
  <c r="C95" i="4"/>
  <c r="C283" i="4"/>
  <c r="C269" i="4"/>
  <c r="C137" i="4"/>
  <c r="C220" i="4"/>
  <c r="C74" i="4"/>
  <c r="C76" i="4"/>
  <c r="C194" i="4"/>
  <c r="C169" i="4"/>
  <c r="C100" i="4"/>
  <c r="C179" i="4"/>
  <c r="C162" i="4"/>
  <c r="C195" i="4"/>
  <c r="C166" i="4"/>
  <c r="C126" i="4"/>
  <c r="C92" i="4"/>
  <c r="C243" i="4"/>
  <c r="C228" i="4"/>
  <c r="C165" i="4"/>
  <c r="C317" i="4"/>
  <c r="C39" i="4"/>
  <c r="C249" i="4"/>
  <c r="C267" i="4"/>
  <c r="C255" i="4"/>
  <c r="C152" i="4"/>
  <c r="C41" i="4"/>
  <c r="C318" i="4"/>
  <c r="C104" i="4"/>
  <c r="C303" i="4"/>
  <c r="C235" i="4"/>
  <c r="C79" i="4"/>
  <c r="C188" i="4"/>
  <c r="C261" i="4"/>
  <c r="C217" i="4"/>
  <c r="C288" i="4"/>
  <c r="C204" i="4"/>
  <c r="C124" i="4"/>
  <c r="C250" i="4"/>
  <c r="C114" i="4"/>
  <c r="C131" i="4"/>
  <c r="C211" i="4"/>
  <c r="C106" i="4"/>
  <c r="C153" i="4"/>
  <c r="C115" i="4"/>
  <c r="C184" i="4"/>
  <c r="C110" i="4"/>
  <c r="C119" i="4"/>
  <c r="C47" i="4"/>
  <c r="C257" i="4"/>
  <c r="C50" i="4"/>
  <c r="C313" i="4"/>
  <c r="D23" i="4"/>
  <c r="C167" i="4"/>
  <c r="C173" i="4"/>
  <c r="C49" i="4"/>
  <c r="C230" i="4"/>
  <c r="C94" i="4"/>
  <c r="C239" i="4"/>
  <c r="C102" i="4"/>
  <c r="C262" i="4"/>
  <c r="C149" i="4"/>
  <c r="C227" i="4"/>
  <c r="C210" i="4"/>
  <c r="C96" i="4"/>
  <c r="C117" i="4"/>
  <c r="C192" i="4"/>
  <c r="C11" i="4" l="1"/>
  <c r="C12" i="4" s="1"/>
  <c r="C13" i="4" s="1"/>
  <c r="C15" i="4" s="1"/>
  <c r="C324" i="4"/>
  <c r="E23" i="4"/>
  <c r="B36" i="5"/>
  <c r="F8" i="5" s="1"/>
  <c r="F10" i="5" s="1"/>
  <c r="F12" i="5" s="1"/>
  <c r="B40" i="5" l="1"/>
  <c r="B48" i="5" s="1"/>
  <c r="B51" i="5" s="1"/>
  <c r="F23" i="4"/>
  <c r="B24" i="4" s="1"/>
  <c r="D24" i="4" l="1"/>
  <c r="E24" i="4" l="1"/>
  <c r="F24" i="4" l="1"/>
  <c r="B25" i="4" s="1"/>
  <c r="D25" i="4" s="1"/>
  <c r="E25" i="4" l="1"/>
  <c r="F25" i="4" l="1"/>
  <c r="B26" i="4" s="1"/>
  <c r="D26" i="4" l="1"/>
  <c r="E26" i="4" l="1"/>
  <c r="F26" i="4" l="1"/>
  <c r="B27" i="4" s="1"/>
  <c r="D27" i="4" l="1"/>
  <c r="E27" i="4" l="1"/>
  <c r="F27" i="4" l="1"/>
  <c r="B28" i="4" s="1"/>
  <c r="D28" i="4" s="1"/>
  <c r="E28" i="4" s="1"/>
  <c r="F28" i="4" s="1"/>
  <c r="B29" i="4" s="1"/>
  <c r="D29" i="4" s="1"/>
  <c r="E29" i="4" s="1"/>
  <c r="F29" i="4" s="1"/>
  <c r="B30" i="4" s="1"/>
  <c r="D30" i="4" s="1"/>
  <c r="E30" i="4" s="1"/>
  <c r="F30" i="4" s="1"/>
  <c r="B31" i="4" s="1"/>
  <c r="D31" i="4" s="1"/>
  <c r="E31" i="4" s="1"/>
  <c r="F31" i="4" s="1"/>
  <c r="B32" i="4" s="1"/>
  <c r="D32" i="4" s="1"/>
  <c r="E32" i="4" s="1"/>
  <c r="F32" i="4" s="1"/>
  <c r="B33" i="4" s="1"/>
  <c r="D33" i="4" s="1"/>
  <c r="E33" i="4" s="1"/>
  <c r="F33" i="4" s="1"/>
  <c r="B34" i="4" s="1"/>
  <c r="D34" i="4" s="1"/>
  <c r="E34" i="4" s="1"/>
  <c r="F34" i="4" l="1"/>
  <c r="B35" i="4" s="1"/>
  <c r="G34" i="4"/>
  <c r="G21" i="5" s="1"/>
  <c r="H34" i="4"/>
  <c r="H21" i="5" s="1"/>
  <c r="D35" i="4" l="1"/>
  <c r="E35" i="4" s="1"/>
  <c r="F35" i="4" l="1"/>
  <c r="B36" i="4" s="1"/>
  <c r="D36" i="4" l="1"/>
  <c r="E36" i="4" s="1"/>
  <c r="F36" i="4" l="1"/>
  <c r="B37" i="4" s="1"/>
  <c r="D37" i="4" l="1"/>
  <c r="E37" i="4" s="1"/>
  <c r="F37" i="4" l="1"/>
  <c r="B38" i="4" s="1"/>
  <c r="D38" i="4" l="1"/>
  <c r="E38" i="4" s="1"/>
  <c r="F38" i="4" l="1"/>
  <c r="B39" i="4" s="1"/>
  <c r="D39" i="4" l="1"/>
  <c r="E39" i="4" s="1"/>
  <c r="F39" i="4" l="1"/>
  <c r="B40" i="4" s="1"/>
  <c r="D40" i="4" l="1"/>
  <c r="E40" i="4" l="1"/>
  <c r="F40" i="4" s="1"/>
  <c r="B41" i="4" s="1"/>
  <c r="D41" i="4" s="1"/>
  <c r="E41" i="4" l="1"/>
  <c r="F41" i="4" s="1"/>
  <c r="B42" i="4" s="1"/>
  <c r="D42" i="4" s="1"/>
  <c r="E42" i="4" l="1"/>
  <c r="F42" i="4" s="1"/>
  <c r="B43" i="4" s="1"/>
  <c r="D43" i="4" s="1"/>
  <c r="E43" i="4" l="1"/>
  <c r="F43" i="4" s="1"/>
  <c r="B44" i="4" s="1"/>
  <c r="D44" i="4" s="1"/>
  <c r="E44" i="4" l="1"/>
  <c r="F44" i="4" s="1"/>
  <c r="B45" i="4" s="1"/>
  <c r="D45" i="4" s="1"/>
  <c r="E45" i="4" l="1"/>
  <c r="F45" i="4" s="1"/>
  <c r="B46" i="4" s="1"/>
  <c r="D46" i="4" s="1"/>
  <c r="E46" i="4" s="1"/>
  <c r="F46" i="4" l="1"/>
  <c r="G46" i="4"/>
  <c r="G22" i="5" s="1"/>
  <c r="H46" i="4" l="1"/>
  <c r="H22" i="5" s="1"/>
  <c r="B47" i="4"/>
  <c r="D47" i="4" l="1"/>
  <c r="E47" i="4" s="1"/>
  <c r="F47" i="4" l="1"/>
  <c r="B48" i="4" s="1"/>
  <c r="D48" i="4" l="1"/>
  <c r="E48" i="4" s="1"/>
  <c r="F48" i="4" l="1"/>
  <c r="B49" i="4" s="1"/>
  <c r="D49" i="4" l="1"/>
  <c r="E49" i="4" s="1"/>
  <c r="F49" i="4" l="1"/>
  <c r="B50" i="4" s="1"/>
  <c r="D50" i="4" l="1"/>
  <c r="E50" i="4" s="1"/>
  <c r="F50" i="4" l="1"/>
  <c r="B51" i="4" s="1"/>
  <c r="D51" i="4" l="1"/>
  <c r="E51" i="4" s="1"/>
  <c r="F51" i="4" l="1"/>
  <c r="B52" i="4" s="1"/>
  <c r="D52" i="4" l="1"/>
  <c r="E52" i="4" l="1"/>
  <c r="F52" i="4" s="1"/>
  <c r="B53" i="4" s="1"/>
  <c r="D53" i="4" s="1"/>
  <c r="E53" i="4" l="1"/>
  <c r="F53" i="4" s="1"/>
  <c r="B54" i="4" s="1"/>
  <c r="D54" i="4" s="1"/>
  <c r="E54" i="4" l="1"/>
  <c r="F54" i="4" s="1"/>
  <c r="B55" i="4" s="1"/>
  <c r="D55" i="4" s="1"/>
  <c r="E55" i="4" l="1"/>
  <c r="F55" i="4" s="1"/>
  <c r="B56" i="4" s="1"/>
  <c r="D56" i="4" s="1"/>
  <c r="E56" i="4" l="1"/>
  <c r="F56" i="4" s="1"/>
  <c r="B57" i="4" s="1"/>
  <c r="D57" i="4" s="1"/>
  <c r="E57" i="4" l="1"/>
  <c r="F57" i="4" s="1"/>
  <c r="B58" i="4" s="1"/>
  <c r="D58" i="4" s="1"/>
  <c r="E58" i="4" s="1"/>
  <c r="F58" i="4" l="1"/>
  <c r="G58" i="4"/>
  <c r="G23" i="5" s="1"/>
  <c r="H58" i="4" l="1"/>
  <c r="H23" i="5" s="1"/>
  <c r="B59" i="4"/>
  <c r="D59" i="4" l="1"/>
  <c r="E59" i="4" s="1"/>
  <c r="F59" i="4" l="1"/>
  <c r="B60" i="4" s="1"/>
  <c r="D60" i="4" l="1"/>
  <c r="E60" i="4" s="1"/>
  <c r="F60" i="4" l="1"/>
  <c r="B61" i="4" s="1"/>
  <c r="D61" i="4" l="1"/>
  <c r="E61" i="4" s="1"/>
  <c r="F61" i="4" l="1"/>
  <c r="B62" i="4" s="1"/>
  <c r="D62" i="4" l="1"/>
  <c r="E62" i="4" s="1"/>
  <c r="F62" i="4" l="1"/>
  <c r="B63" i="4" s="1"/>
  <c r="D63" i="4" l="1"/>
  <c r="E63" i="4" s="1"/>
  <c r="F63" i="4" l="1"/>
  <c r="B64" i="4" s="1"/>
  <c r="D64" i="4" l="1"/>
  <c r="E64" i="4" l="1"/>
  <c r="F64" i="4" s="1"/>
  <c r="B65" i="4" s="1"/>
  <c r="D65" i="4" s="1"/>
  <c r="E65" i="4" l="1"/>
  <c r="F65" i="4" s="1"/>
  <c r="B66" i="4" s="1"/>
  <c r="D66" i="4" s="1"/>
  <c r="E66" i="4" l="1"/>
  <c r="F66" i="4" s="1"/>
  <c r="B67" i="4" s="1"/>
  <c r="D67" i="4" s="1"/>
  <c r="E67" i="4" l="1"/>
  <c r="F67" i="4" s="1"/>
  <c r="B68" i="4" s="1"/>
  <c r="D68" i="4" s="1"/>
  <c r="E68" i="4" l="1"/>
  <c r="F68" i="4" s="1"/>
  <c r="B69" i="4" s="1"/>
  <c r="D69" i="4" s="1"/>
  <c r="E69" i="4" l="1"/>
  <c r="F69" i="4" s="1"/>
  <c r="B70" i="4" s="1"/>
  <c r="D70" i="4" s="1"/>
  <c r="E70" i="4" s="1"/>
  <c r="F70" i="4" l="1"/>
  <c r="G70" i="4"/>
  <c r="G24" i="5" s="1"/>
  <c r="H70" i="4" l="1"/>
  <c r="H24" i="5" s="1"/>
  <c r="B71" i="4"/>
  <c r="D71" i="4" l="1"/>
  <c r="E71" i="4" s="1"/>
  <c r="F71" i="4" l="1"/>
  <c r="B72" i="4" s="1"/>
  <c r="D72" i="4" l="1"/>
  <c r="E72" i="4" s="1"/>
  <c r="F72" i="4" l="1"/>
  <c r="B73" i="4" s="1"/>
  <c r="D73" i="4" l="1"/>
  <c r="E73" i="4" s="1"/>
  <c r="F73" i="4" l="1"/>
  <c r="B74" i="4" s="1"/>
  <c r="D74" i="4" l="1"/>
  <c r="E74" i="4" s="1"/>
  <c r="F74" i="4" l="1"/>
  <c r="B75" i="4" s="1"/>
  <c r="D75" i="4" l="1"/>
  <c r="E75" i="4" s="1"/>
  <c r="F75" i="4" l="1"/>
  <c r="B76" i="4" s="1"/>
  <c r="D76" i="4" l="1"/>
  <c r="E76" i="4" l="1"/>
  <c r="F76" i="4" s="1"/>
  <c r="B77" i="4" s="1"/>
  <c r="D77" i="4" s="1"/>
  <c r="E77" i="4" l="1"/>
  <c r="F77" i="4" s="1"/>
  <c r="B78" i="4" s="1"/>
  <c r="D78" i="4" s="1"/>
  <c r="E78" i="4" l="1"/>
  <c r="F78" i="4" s="1"/>
  <c r="B79" i="4" s="1"/>
  <c r="D79" i="4" s="1"/>
  <c r="E79" i="4" l="1"/>
  <c r="F79" i="4" s="1"/>
  <c r="B80" i="4" s="1"/>
  <c r="D80" i="4" s="1"/>
  <c r="E80" i="4" l="1"/>
  <c r="F80" i="4" s="1"/>
  <c r="B81" i="4" s="1"/>
  <c r="D81" i="4" s="1"/>
  <c r="E81" i="4" l="1"/>
  <c r="F81" i="4" s="1"/>
  <c r="B82" i="4" s="1"/>
  <c r="D82" i="4" s="1"/>
  <c r="E82" i="4" s="1"/>
  <c r="G82" i="4" l="1"/>
  <c r="G25" i="5" s="1"/>
  <c r="G27" i="5" s="1"/>
  <c r="F15" i="5" s="1"/>
  <c r="H82" i="4" l="1"/>
  <c r="H25" i="5" s="1"/>
  <c r="H27" i="5" s="1"/>
  <c r="F16" i="5" s="1"/>
  <c r="F82" i="4"/>
  <c r="G29" i="5" s="1"/>
  <c r="F14" i="5" l="1"/>
  <c r="B83" i="4"/>
  <c r="D83" i="4" s="1"/>
  <c r="E83" i="4" s="1"/>
  <c r="F83" i="4" l="1"/>
  <c r="B84" i="4" s="1"/>
  <c r="D84" i="4" l="1"/>
  <c r="E84" i="4" s="1"/>
  <c r="F84" i="4" l="1"/>
  <c r="B85" i="4" s="1"/>
  <c r="D85" i="4" l="1"/>
  <c r="E85" i="4" s="1"/>
  <c r="F85" i="4" l="1"/>
  <c r="B86" i="4" s="1"/>
  <c r="D86" i="4" l="1"/>
  <c r="E86" i="4" s="1"/>
  <c r="F86" i="4" l="1"/>
  <c r="B87" i="4" s="1"/>
  <c r="D87" i="4" l="1"/>
  <c r="E87" i="4" s="1"/>
  <c r="F87" i="4" l="1"/>
  <c r="B88" i="4" s="1"/>
  <c r="D88" i="4" l="1"/>
  <c r="E88" i="4" l="1"/>
  <c r="F88" i="4" s="1"/>
  <c r="B89" i="4" s="1"/>
  <c r="D89" i="4" s="1"/>
  <c r="E89" i="4" l="1"/>
  <c r="F89" i="4" s="1"/>
  <c r="B90" i="4" s="1"/>
  <c r="D90" i="4" s="1"/>
  <c r="E90" i="4" l="1"/>
  <c r="F90" i="4" s="1"/>
  <c r="B91" i="4" s="1"/>
  <c r="D91" i="4" s="1"/>
  <c r="E91" i="4" l="1"/>
  <c r="F91" i="4" s="1"/>
  <c r="B92" i="4" s="1"/>
  <c r="D92" i="4" s="1"/>
  <c r="E92" i="4" l="1"/>
  <c r="F92" i="4" s="1"/>
  <c r="B93" i="4" s="1"/>
  <c r="D93" i="4" s="1"/>
  <c r="E93" i="4" l="1"/>
  <c r="F93" i="4" s="1"/>
  <c r="B94" i="4" s="1"/>
  <c r="D94" i="4" s="1"/>
  <c r="E94" i="4" s="1"/>
  <c r="G94" i="4" l="1"/>
  <c r="H94" i="4" l="1"/>
  <c r="F94" i="4"/>
  <c r="B95" i="4" s="1"/>
  <c r="D95" i="4" l="1"/>
  <c r="E95" i="4" s="1"/>
  <c r="F95" i="4" l="1"/>
  <c r="B96" i="4" s="1"/>
  <c r="D96" i="4" l="1"/>
  <c r="E96" i="4" s="1"/>
  <c r="F96" i="4" l="1"/>
  <c r="B97" i="4" s="1"/>
  <c r="D97" i="4" l="1"/>
  <c r="E97" i="4" s="1"/>
  <c r="F97" i="4" l="1"/>
  <c r="B98" i="4" s="1"/>
  <c r="D98" i="4" l="1"/>
  <c r="E98" i="4" s="1"/>
  <c r="F98" i="4" l="1"/>
  <c r="B99" i="4" s="1"/>
  <c r="D99" i="4" l="1"/>
  <c r="E99" i="4" s="1"/>
  <c r="F99" i="4" l="1"/>
  <c r="B100" i="4" s="1"/>
  <c r="D100" i="4" l="1"/>
  <c r="E100" i="4" l="1"/>
  <c r="F100" i="4" s="1"/>
  <c r="B101" i="4" s="1"/>
  <c r="D101" i="4" s="1"/>
  <c r="E101" i="4" l="1"/>
  <c r="F101" i="4" s="1"/>
  <c r="B102" i="4" s="1"/>
  <c r="D102" i="4" s="1"/>
  <c r="E102" i="4" l="1"/>
  <c r="F102" i="4" s="1"/>
  <c r="B103" i="4" s="1"/>
  <c r="D103" i="4" s="1"/>
  <c r="E103" i="4" l="1"/>
  <c r="F103" i="4" s="1"/>
  <c r="B104" i="4" s="1"/>
  <c r="D104" i="4" s="1"/>
  <c r="E104" i="4" l="1"/>
  <c r="F104" i="4" s="1"/>
  <c r="B105" i="4" s="1"/>
  <c r="D105" i="4" s="1"/>
  <c r="E105" i="4" l="1"/>
  <c r="F105" i="4" s="1"/>
  <c r="B106" i="4" s="1"/>
  <c r="D106" i="4" s="1"/>
  <c r="E106" i="4" s="1"/>
  <c r="G106" i="4" l="1"/>
  <c r="H106" i="4" l="1"/>
  <c r="F106" i="4"/>
  <c r="B107" i="4" s="1"/>
  <c r="D107" i="4" l="1"/>
  <c r="E107" i="4" s="1"/>
  <c r="F107" i="4" l="1"/>
  <c r="B108" i="4" s="1"/>
  <c r="D108" i="4" l="1"/>
  <c r="E108" i="4" s="1"/>
  <c r="F108" i="4" l="1"/>
  <c r="B109" i="4" s="1"/>
  <c r="D109" i="4" l="1"/>
  <c r="E109" i="4" s="1"/>
  <c r="F109" i="4" l="1"/>
  <c r="B110" i="4" s="1"/>
  <c r="D110" i="4" l="1"/>
  <c r="E110" i="4" s="1"/>
  <c r="F110" i="4" l="1"/>
  <c r="B111" i="4" s="1"/>
  <c r="D111" i="4" l="1"/>
  <c r="E111" i="4" s="1"/>
  <c r="F111" i="4" l="1"/>
  <c r="B112" i="4" s="1"/>
  <c r="D112" i="4" l="1"/>
  <c r="E112" i="4" l="1"/>
  <c r="F112" i="4" s="1"/>
  <c r="B113" i="4" s="1"/>
  <c r="D113" i="4" s="1"/>
  <c r="E113" i="4" l="1"/>
  <c r="F113" i="4" s="1"/>
  <c r="B114" i="4" s="1"/>
  <c r="D114" i="4" s="1"/>
  <c r="E114" i="4" l="1"/>
  <c r="F114" i="4" s="1"/>
  <c r="B115" i="4" s="1"/>
  <c r="D115" i="4" s="1"/>
  <c r="E115" i="4" l="1"/>
  <c r="F115" i="4" s="1"/>
  <c r="B116" i="4" s="1"/>
  <c r="D116" i="4" s="1"/>
  <c r="E116" i="4" l="1"/>
  <c r="F116" i="4" s="1"/>
  <c r="B117" i="4" s="1"/>
  <c r="D117" i="4" s="1"/>
  <c r="E117" i="4" l="1"/>
  <c r="F117" i="4" s="1"/>
  <c r="B118" i="4" s="1"/>
  <c r="D118" i="4" s="1"/>
  <c r="E118" i="4" s="1"/>
  <c r="G118" i="4" l="1"/>
  <c r="H118" i="4" l="1"/>
  <c r="F118" i="4"/>
  <c r="B119" i="4" s="1"/>
  <c r="D119" i="4" l="1"/>
  <c r="E119" i="4" s="1"/>
  <c r="F119" i="4" l="1"/>
  <c r="B120" i="4" s="1"/>
  <c r="D120" i="4" l="1"/>
  <c r="E120" i="4" s="1"/>
  <c r="F120" i="4" l="1"/>
  <c r="B121" i="4" s="1"/>
  <c r="D121" i="4" l="1"/>
  <c r="E121" i="4" s="1"/>
  <c r="F121" i="4" l="1"/>
  <c r="B122" i="4" s="1"/>
  <c r="D122" i="4" l="1"/>
  <c r="E122" i="4" s="1"/>
  <c r="F122" i="4" l="1"/>
  <c r="B123" i="4" s="1"/>
  <c r="D123" i="4" l="1"/>
  <c r="E123" i="4" s="1"/>
  <c r="F123" i="4" l="1"/>
  <c r="B124" i="4" s="1"/>
  <c r="D124" i="4" l="1"/>
  <c r="E124" i="4" l="1"/>
  <c r="F124" i="4" s="1"/>
  <c r="B125" i="4" s="1"/>
  <c r="D125" i="4" s="1"/>
  <c r="E125" i="4" l="1"/>
  <c r="F125" i="4" s="1"/>
  <c r="B126" i="4" s="1"/>
  <c r="D126" i="4" s="1"/>
  <c r="E126" i="4" l="1"/>
  <c r="F126" i="4" s="1"/>
  <c r="B127" i="4" s="1"/>
  <c r="D127" i="4" s="1"/>
  <c r="E127" i="4" l="1"/>
  <c r="F127" i="4" s="1"/>
  <c r="B128" i="4" s="1"/>
  <c r="D128" i="4" s="1"/>
  <c r="E128" i="4" l="1"/>
  <c r="F128" i="4" s="1"/>
  <c r="B129" i="4" s="1"/>
  <c r="D129" i="4" s="1"/>
  <c r="E129" i="4" l="1"/>
  <c r="F129" i="4" s="1"/>
  <c r="B130" i="4" s="1"/>
  <c r="D130" i="4" s="1"/>
  <c r="E130" i="4" s="1"/>
  <c r="G130" i="4" l="1"/>
  <c r="H130" i="4" l="1"/>
  <c r="F130" i="4"/>
  <c r="B131" i="4" s="1"/>
  <c r="D131" i="4" l="1"/>
  <c r="E131" i="4" s="1"/>
  <c r="F131" i="4" l="1"/>
  <c r="B132" i="4" s="1"/>
  <c r="D132" i="4" l="1"/>
  <c r="E132" i="4" s="1"/>
  <c r="F132" i="4" l="1"/>
  <c r="B133" i="4" s="1"/>
  <c r="D133" i="4" l="1"/>
  <c r="E133" i="4" s="1"/>
  <c r="F133" i="4" l="1"/>
  <c r="B134" i="4" s="1"/>
  <c r="D134" i="4" l="1"/>
  <c r="E134" i="4" s="1"/>
  <c r="F134" i="4" l="1"/>
  <c r="B135" i="4" s="1"/>
  <c r="D135" i="4" l="1"/>
  <c r="E135" i="4" s="1"/>
  <c r="F135" i="4" l="1"/>
  <c r="B136" i="4" s="1"/>
  <c r="D136" i="4" l="1"/>
  <c r="E136" i="4" l="1"/>
  <c r="F136" i="4" s="1"/>
  <c r="B137" i="4" s="1"/>
  <c r="D137" i="4" s="1"/>
  <c r="E137" i="4" l="1"/>
  <c r="F137" i="4" s="1"/>
  <c r="B138" i="4" s="1"/>
  <c r="D138" i="4" s="1"/>
  <c r="E138" i="4" l="1"/>
  <c r="F138" i="4" s="1"/>
  <c r="B139" i="4" s="1"/>
  <c r="D139" i="4" s="1"/>
  <c r="E139" i="4" l="1"/>
  <c r="F139" i="4" s="1"/>
  <c r="B140" i="4" s="1"/>
  <c r="D140" i="4" s="1"/>
  <c r="E140" i="4" l="1"/>
  <c r="F140" i="4" s="1"/>
  <c r="B141" i="4" s="1"/>
  <c r="D141" i="4" s="1"/>
  <c r="E141" i="4" l="1"/>
  <c r="F141" i="4" s="1"/>
  <c r="B142" i="4" s="1"/>
  <c r="D142" i="4" s="1"/>
  <c r="E142" i="4" s="1"/>
  <c r="G142" i="4" l="1"/>
  <c r="H142" i="4" l="1"/>
  <c r="F142" i="4"/>
  <c r="B143" i="4" s="1"/>
  <c r="D143" i="4" l="1"/>
  <c r="E143" i="4" l="1"/>
  <c r="F143" i="4" s="1"/>
  <c r="B144" i="4" s="1"/>
  <c r="D144" i="4" s="1"/>
  <c r="E144" i="4" l="1"/>
  <c r="F144" i="4" s="1"/>
  <c r="B145" i="4" s="1"/>
  <c r="D145" i="4" s="1"/>
  <c r="E145" i="4" l="1"/>
  <c r="F145" i="4" s="1"/>
  <c r="B146" i="4" s="1"/>
  <c r="D146" i="4" s="1"/>
  <c r="E146" i="4" l="1"/>
  <c r="F146" i="4" s="1"/>
  <c r="B147" i="4" s="1"/>
  <c r="D147" i="4" s="1"/>
  <c r="E147" i="4" l="1"/>
  <c r="F147" i="4" s="1"/>
  <c r="B148" i="4" s="1"/>
  <c r="D148" i="4" s="1"/>
  <c r="E148" i="4" l="1"/>
  <c r="F148" i="4" s="1"/>
  <c r="B149" i="4" s="1"/>
  <c r="D149" i="4" s="1"/>
  <c r="E149" i="4" l="1"/>
  <c r="F149" i="4" s="1"/>
  <c r="B150" i="4" s="1"/>
  <c r="D150" i="4" s="1"/>
  <c r="E150" i="4" l="1"/>
  <c r="F150" i="4" s="1"/>
  <c r="B151" i="4" s="1"/>
  <c r="D151" i="4" s="1"/>
  <c r="E151" i="4" l="1"/>
  <c r="F151" i="4" s="1"/>
  <c r="B152" i="4" s="1"/>
  <c r="D152" i="4" s="1"/>
  <c r="E152" i="4" l="1"/>
  <c r="F152" i="4" s="1"/>
  <c r="B153" i="4" s="1"/>
  <c r="D153" i="4" s="1"/>
  <c r="E153" i="4" l="1"/>
  <c r="F153" i="4" s="1"/>
  <c r="B154" i="4" s="1"/>
  <c r="D154" i="4" s="1"/>
  <c r="E154" i="4" l="1"/>
  <c r="F154" i="4" s="1"/>
  <c r="B155" i="4" s="1"/>
  <c r="D155" i="4" s="1"/>
  <c r="E155" i="4" l="1"/>
  <c r="F155" i="4" s="1"/>
  <c r="B156" i="4" s="1"/>
  <c r="D156" i="4" s="1"/>
  <c r="E156" i="4" l="1"/>
  <c r="F156" i="4" s="1"/>
  <c r="B157" i="4" s="1"/>
  <c r="D157" i="4" s="1"/>
  <c r="E157" i="4" l="1"/>
  <c r="F157" i="4" s="1"/>
  <c r="B158" i="4" s="1"/>
  <c r="D158" i="4" s="1"/>
  <c r="E158" i="4" l="1"/>
  <c r="F158" i="4" s="1"/>
  <c r="B159" i="4" s="1"/>
  <c r="D159" i="4" s="1"/>
  <c r="E159" i="4" l="1"/>
  <c r="F159" i="4" s="1"/>
  <c r="B160" i="4" s="1"/>
  <c r="D160" i="4" s="1"/>
  <c r="E160" i="4" l="1"/>
  <c r="F160" i="4" s="1"/>
  <c r="B161" i="4" s="1"/>
  <c r="D161" i="4" s="1"/>
  <c r="E161" i="4" l="1"/>
  <c r="F161" i="4" s="1"/>
  <c r="B162" i="4" s="1"/>
  <c r="D162" i="4" s="1"/>
  <c r="E162" i="4" l="1"/>
  <c r="F162" i="4" s="1"/>
  <c r="B163" i="4" s="1"/>
  <c r="D163" i="4" s="1"/>
  <c r="E163" i="4" l="1"/>
  <c r="F163" i="4" s="1"/>
  <c r="B164" i="4" s="1"/>
  <c r="D164" i="4" s="1"/>
  <c r="E164" i="4" l="1"/>
  <c r="F164" i="4" s="1"/>
  <c r="B165" i="4" s="1"/>
  <c r="D165" i="4" s="1"/>
  <c r="E165" i="4" l="1"/>
  <c r="F165" i="4" s="1"/>
  <c r="B166" i="4" s="1"/>
  <c r="D166" i="4" s="1"/>
  <c r="E166" i="4" l="1"/>
  <c r="F166" i="4" s="1"/>
  <c r="B167" i="4" s="1"/>
  <c r="D167" i="4" s="1"/>
  <c r="E167" i="4" l="1"/>
  <c r="F167" i="4" s="1"/>
  <c r="B168" i="4" s="1"/>
  <c r="D168" i="4" s="1"/>
  <c r="E168" i="4" l="1"/>
  <c r="F168" i="4" s="1"/>
  <c r="B169" i="4" s="1"/>
  <c r="D169" i="4" s="1"/>
  <c r="E169" i="4" l="1"/>
  <c r="F169" i="4" s="1"/>
  <c r="B170" i="4" s="1"/>
  <c r="D170" i="4" s="1"/>
  <c r="E170" i="4" l="1"/>
  <c r="F170" i="4" s="1"/>
  <c r="B171" i="4" s="1"/>
  <c r="D171" i="4" s="1"/>
  <c r="E171" i="4" l="1"/>
  <c r="F171" i="4" s="1"/>
  <c r="B172" i="4" s="1"/>
  <c r="D172" i="4" s="1"/>
  <c r="E172" i="4" l="1"/>
  <c r="F172" i="4" s="1"/>
  <c r="B173" i="4" s="1"/>
  <c r="D173" i="4" s="1"/>
  <c r="E173" i="4" l="1"/>
  <c r="F173" i="4" s="1"/>
  <c r="B174" i="4" s="1"/>
  <c r="D174" i="4" s="1"/>
  <c r="E174" i="4" l="1"/>
  <c r="F174" i="4" s="1"/>
  <c r="B175" i="4" s="1"/>
  <c r="D175" i="4" s="1"/>
  <c r="E175" i="4" l="1"/>
  <c r="F175" i="4" s="1"/>
  <c r="B176" i="4" s="1"/>
  <c r="D176" i="4" s="1"/>
  <c r="E176" i="4" l="1"/>
  <c r="F176" i="4" s="1"/>
  <c r="B177" i="4" s="1"/>
  <c r="D177" i="4" s="1"/>
  <c r="E177" i="4" l="1"/>
  <c r="F177" i="4" s="1"/>
  <c r="B178" i="4" s="1"/>
  <c r="D178" i="4" s="1"/>
  <c r="E178" i="4" l="1"/>
  <c r="F178" i="4" s="1"/>
  <c r="B179" i="4" s="1"/>
  <c r="D179" i="4" s="1"/>
  <c r="E179" i="4" l="1"/>
  <c r="F179" i="4" s="1"/>
  <c r="B180" i="4" s="1"/>
  <c r="D180" i="4" s="1"/>
  <c r="E180" i="4" l="1"/>
  <c r="F180" i="4" s="1"/>
  <c r="B181" i="4" s="1"/>
  <c r="D181" i="4" s="1"/>
  <c r="E181" i="4" l="1"/>
  <c r="F181" i="4" s="1"/>
  <c r="B182" i="4" s="1"/>
  <c r="D182" i="4" s="1"/>
  <c r="E182" i="4" l="1"/>
  <c r="F182" i="4" s="1"/>
  <c r="B183" i="4" s="1"/>
  <c r="D183" i="4" s="1"/>
  <c r="E183" i="4" l="1"/>
  <c r="F183" i="4" s="1"/>
  <c r="B184" i="4" s="1"/>
  <c r="D184" i="4" s="1"/>
  <c r="E184" i="4" l="1"/>
  <c r="F184" i="4" s="1"/>
  <c r="B185" i="4" s="1"/>
  <c r="D185" i="4" s="1"/>
  <c r="E185" i="4" l="1"/>
  <c r="F185" i="4" s="1"/>
  <c r="B186" i="4" s="1"/>
  <c r="D186" i="4" s="1"/>
  <c r="E186" i="4" l="1"/>
  <c r="F186" i="4" s="1"/>
  <c r="B187" i="4" s="1"/>
  <c r="D187" i="4" s="1"/>
  <c r="E187" i="4" l="1"/>
  <c r="F187" i="4" s="1"/>
  <c r="B188" i="4" s="1"/>
  <c r="D188" i="4" s="1"/>
  <c r="E188" i="4" l="1"/>
  <c r="F188" i="4" s="1"/>
  <c r="B189" i="4" s="1"/>
  <c r="D189" i="4" s="1"/>
  <c r="E189" i="4" l="1"/>
  <c r="F189" i="4" s="1"/>
  <c r="B190" i="4" s="1"/>
  <c r="D190" i="4" s="1"/>
  <c r="E190" i="4" l="1"/>
  <c r="F190" i="4" s="1"/>
  <c r="B191" i="4" s="1"/>
  <c r="D191" i="4" s="1"/>
  <c r="E191" i="4" l="1"/>
  <c r="F191" i="4" s="1"/>
  <c r="B192" i="4" s="1"/>
  <c r="D192" i="4" s="1"/>
  <c r="E192" i="4" l="1"/>
  <c r="F192" i="4" s="1"/>
  <c r="B193" i="4" s="1"/>
  <c r="D193" i="4" s="1"/>
  <c r="E193" i="4" l="1"/>
  <c r="F193" i="4" s="1"/>
  <c r="B194" i="4" s="1"/>
  <c r="D194" i="4" s="1"/>
  <c r="E194" i="4" l="1"/>
  <c r="F194" i="4" s="1"/>
  <c r="B195" i="4" s="1"/>
  <c r="D195" i="4" s="1"/>
  <c r="E195" i="4" l="1"/>
  <c r="F195" i="4" s="1"/>
  <c r="B196" i="4" s="1"/>
  <c r="D196" i="4" s="1"/>
  <c r="E196" i="4" l="1"/>
  <c r="F196" i="4" s="1"/>
  <c r="B197" i="4" s="1"/>
  <c r="D197" i="4" s="1"/>
  <c r="E197" i="4" l="1"/>
  <c r="F197" i="4" s="1"/>
  <c r="B198" i="4" s="1"/>
  <c r="D198" i="4" s="1"/>
  <c r="E198" i="4" l="1"/>
  <c r="F198" i="4" s="1"/>
  <c r="B199" i="4" s="1"/>
  <c r="D199" i="4" s="1"/>
  <c r="E199" i="4" l="1"/>
  <c r="F199" i="4" s="1"/>
  <c r="B200" i="4" s="1"/>
  <c r="D200" i="4" s="1"/>
  <c r="E200" i="4" l="1"/>
  <c r="F200" i="4" s="1"/>
  <c r="B201" i="4" s="1"/>
  <c r="D201" i="4" s="1"/>
  <c r="E201" i="4" l="1"/>
  <c r="F201" i="4" s="1"/>
  <c r="B202" i="4" s="1"/>
  <c r="D202" i="4" s="1"/>
  <c r="E202" i="4" l="1"/>
  <c r="F202" i="4" s="1"/>
  <c r="B203" i="4" s="1"/>
  <c r="D203" i="4" s="1"/>
  <c r="E203" i="4" l="1"/>
  <c r="F203" i="4" s="1"/>
  <c r="B204" i="4" s="1"/>
  <c r="D204" i="4" s="1"/>
  <c r="E204" i="4" l="1"/>
  <c r="F204" i="4" s="1"/>
  <c r="B205" i="4" s="1"/>
  <c r="D205" i="4" s="1"/>
  <c r="E205" i="4" l="1"/>
  <c r="F205" i="4" s="1"/>
  <c r="B206" i="4" s="1"/>
  <c r="D206" i="4" s="1"/>
  <c r="E206" i="4" l="1"/>
  <c r="F206" i="4" s="1"/>
  <c r="B207" i="4" s="1"/>
  <c r="D207" i="4" s="1"/>
  <c r="E207" i="4" l="1"/>
  <c r="F207" i="4" s="1"/>
  <c r="B208" i="4" s="1"/>
  <c r="D208" i="4" s="1"/>
  <c r="E208" i="4" l="1"/>
  <c r="F208" i="4" s="1"/>
  <c r="B209" i="4" s="1"/>
  <c r="D209" i="4" s="1"/>
  <c r="E209" i="4" l="1"/>
  <c r="F209" i="4" s="1"/>
  <c r="B210" i="4" s="1"/>
  <c r="D210" i="4" s="1"/>
  <c r="E210" i="4" l="1"/>
  <c r="F210" i="4" s="1"/>
  <c r="B211" i="4" s="1"/>
  <c r="D211" i="4" s="1"/>
  <c r="E211" i="4" l="1"/>
  <c r="F211" i="4" s="1"/>
  <c r="B212" i="4" s="1"/>
  <c r="D212" i="4" s="1"/>
  <c r="E212" i="4" l="1"/>
  <c r="F212" i="4" s="1"/>
  <c r="B213" i="4" s="1"/>
  <c r="D213" i="4" s="1"/>
  <c r="E213" i="4" l="1"/>
  <c r="F213" i="4" s="1"/>
  <c r="B214" i="4" s="1"/>
  <c r="D214" i="4" s="1"/>
  <c r="E214" i="4" l="1"/>
  <c r="F214" i="4" s="1"/>
  <c r="B215" i="4" s="1"/>
  <c r="D215" i="4" s="1"/>
  <c r="E215" i="4" l="1"/>
  <c r="F215" i="4" s="1"/>
  <c r="B216" i="4" s="1"/>
  <c r="D216" i="4" s="1"/>
  <c r="E216" i="4" l="1"/>
  <c r="F216" i="4" s="1"/>
  <c r="B217" i="4" s="1"/>
  <c r="D217" i="4" s="1"/>
  <c r="E217" i="4" l="1"/>
  <c r="F217" i="4" s="1"/>
  <c r="B218" i="4" s="1"/>
  <c r="D218" i="4" s="1"/>
  <c r="E218" i="4" l="1"/>
  <c r="F218" i="4" s="1"/>
  <c r="B219" i="4" s="1"/>
  <c r="D219" i="4" s="1"/>
  <c r="E219" i="4" l="1"/>
  <c r="F219" i="4" s="1"/>
  <c r="B220" i="4" s="1"/>
  <c r="D220" i="4" s="1"/>
  <c r="E220" i="4" l="1"/>
  <c r="F220" i="4" s="1"/>
  <c r="B221" i="4" s="1"/>
  <c r="D221" i="4" s="1"/>
  <c r="E221" i="4" l="1"/>
  <c r="F221" i="4" s="1"/>
  <c r="B222" i="4" s="1"/>
  <c r="D222" i="4" s="1"/>
  <c r="E222" i="4" l="1"/>
  <c r="F222" i="4" s="1"/>
  <c r="B223" i="4" s="1"/>
  <c r="D223" i="4" s="1"/>
  <c r="E223" i="4" l="1"/>
  <c r="F223" i="4" s="1"/>
  <c r="B224" i="4" s="1"/>
  <c r="D224" i="4" s="1"/>
  <c r="E224" i="4" l="1"/>
  <c r="F224" i="4" s="1"/>
  <c r="B225" i="4" s="1"/>
  <c r="D225" i="4" s="1"/>
  <c r="E225" i="4" l="1"/>
  <c r="F225" i="4" s="1"/>
  <c r="B226" i="4" s="1"/>
  <c r="D226" i="4" s="1"/>
  <c r="E226" i="4" l="1"/>
  <c r="F226" i="4" s="1"/>
  <c r="B227" i="4" s="1"/>
  <c r="D227" i="4" s="1"/>
  <c r="E227" i="4" l="1"/>
  <c r="F227" i="4" s="1"/>
  <c r="B228" i="4" s="1"/>
  <c r="D228" i="4" s="1"/>
  <c r="E228" i="4" l="1"/>
  <c r="F228" i="4" s="1"/>
  <c r="B229" i="4" s="1"/>
  <c r="D229" i="4" s="1"/>
  <c r="E229" i="4" l="1"/>
  <c r="F229" i="4" s="1"/>
  <c r="B230" i="4" s="1"/>
  <c r="D230" i="4" s="1"/>
  <c r="E230" i="4" l="1"/>
  <c r="F230" i="4" s="1"/>
  <c r="B231" i="4" s="1"/>
  <c r="D231" i="4" s="1"/>
  <c r="E231" i="4" l="1"/>
  <c r="F231" i="4" s="1"/>
  <c r="B232" i="4" s="1"/>
  <c r="D232" i="4" s="1"/>
  <c r="E232" i="4" l="1"/>
  <c r="F232" i="4" s="1"/>
  <c r="B233" i="4" s="1"/>
  <c r="D233" i="4" s="1"/>
  <c r="E233" i="4" l="1"/>
  <c r="F233" i="4" s="1"/>
  <c r="B234" i="4" s="1"/>
  <c r="D234" i="4" s="1"/>
  <c r="E234" i="4" l="1"/>
  <c r="F234" i="4" s="1"/>
  <c r="B235" i="4" s="1"/>
  <c r="D235" i="4" s="1"/>
  <c r="E235" i="4" l="1"/>
  <c r="F235" i="4" s="1"/>
  <c r="B236" i="4" s="1"/>
  <c r="D236" i="4" s="1"/>
  <c r="E236" i="4" l="1"/>
  <c r="F236" i="4" s="1"/>
  <c r="B237" i="4" s="1"/>
  <c r="D237" i="4" s="1"/>
  <c r="E237" i="4" l="1"/>
  <c r="F237" i="4" s="1"/>
  <c r="B238" i="4" s="1"/>
  <c r="D238" i="4" s="1"/>
  <c r="E238" i="4" l="1"/>
  <c r="F238" i="4" s="1"/>
  <c r="B239" i="4" s="1"/>
  <c r="D239" i="4" s="1"/>
  <c r="E239" i="4" l="1"/>
  <c r="F239" i="4" s="1"/>
  <c r="B240" i="4" s="1"/>
  <c r="D240" i="4" s="1"/>
  <c r="E240" i="4" l="1"/>
  <c r="F240" i="4" s="1"/>
  <c r="B241" i="4" s="1"/>
  <c r="D241" i="4" s="1"/>
  <c r="E241" i="4" l="1"/>
  <c r="F241" i="4" s="1"/>
  <c r="B242" i="4" s="1"/>
  <c r="D242" i="4" s="1"/>
  <c r="E242" i="4" l="1"/>
  <c r="F242" i="4" s="1"/>
  <c r="B243" i="4" s="1"/>
  <c r="D243" i="4" s="1"/>
  <c r="E243" i="4" l="1"/>
  <c r="F243" i="4" s="1"/>
  <c r="B244" i="4" s="1"/>
  <c r="D244" i="4" s="1"/>
  <c r="E244" i="4" l="1"/>
  <c r="F244" i="4" s="1"/>
  <c r="B245" i="4" s="1"/>
  <c r="D245" i="4" s="1"/>
  <c r="E245" i="4" l="1"/>
  <c r="F245" i="4" s="1"/>
  <c r="B246" i="4" s="1"/>
  <c r="D246" i="4" s="1"/>
  <c r="E246" i="4" l="1"/>
  <c r="F246" i="4" s="1"/>
  <c r="B247" i="4" s="1"/>
  <c r="D247" i="4" s="1"/>
  <c r="E247" i="4" l="1"/>
  <c r="F247" i="4" s="1"/>
  <c r="B248" i="4" s="1"/>
  <c r="D248" i="4" s="1"/>
  <c r="E248" i="4" l="1"/>
  <c r="F248" i="4" s="1"/>
  <c r="B249" i="4" s="1"/>
  <c r="D249" i="4" s="1"/>
  <c r="E249" i="4" l="1"/>
  <c r="F249" i="4" s="1"/>
  <c r="B250" i="4" s="1"/>
  <c r="D250" i="4" s="1"/>
  <c r="E250" i="4" l="1"/>
  <c r="F250" i="4" s="1"/>
  <c r="B251" i="4" s="1"/>
  <c r="D251" i="4" s="1"/>
  <c r="E251" i="4" l="1"/>
  <c r="F251" i="4" s="1"/>
  <c r="B252" i="4" s="1"/>
  <c r="D252" i="4" s="1"/>
  <c r="E252" i="4" l="1"/>
  <c r="F252" i="4" s="1"/>
  <c r="B253" i="4" s="1"/>
  <c r="D253" i="4" s="1"/>
  <c r="E253" i="4" l="1"/>
  <c r="F253" i="4" s="1"/>
  <c r="B254" i="4" s="1"/>
  <c r="D254" i="4" s="1"/>
  <c r="E254" i="4" l="1"/>
  <c r="F254" i="4" s="1"/>
  <c r="B255" i="4" s="1"/>
  <c r="D255" i="4" s="1"/>
  <c r="E255" i="4" l="1"/>
  <c r="F255" i="4" s="1"/>
  <c r="B256" i="4" s="1"/>
  <c r="D256" i="4" s="1"/>
  <c r="E256" i="4" l="1"/>
  <c r="F256" i="4" s="1"/>
  <c r="B257" i="4" s="1"/>
  <c r="D257" i="4" s="1"/>
  <c r="E257" i="4" l="1"/>
  <c r="F257" i="4" s="1"/>
  <c r="B258" i="4" s="1"/>
  <c r="D258" i="4" s="1"/>
  <c r="E258" i="4" l="1"/>
  <c r="F258" i="4" s="1"/>
  <c r="B259" i="4" s="1"/>
  <c r="D259" i="4" s="1"/>
  <c r="E259" i="4" l="1"/>
  <c r="F259" i="4" s="1"/>
  <c r="B260" i="4" s="1"/>
  <c r="D260" i="4" s="1"/>
  <c r="E260" i="4" l="1"/>
  <c r="F260" i="4" s="1"/>
  <c r="B261" i="4" s="1"/>
  <c r="D261" i="4" s="1"/>
  <c r="E261" i="4" l="1"/>
  <c r="F261" i="4" s="1"/>
  <c r="B262" i="4" s="1"/>
  <c r="D262" i="4" s="1"/>
  <c r="E262" i="4" l="1"/>
  <c r="F262" i="4" s="1"/>
  <c r="B263" i="4" s="1"/>
  <c r="D263" i="4" s="1"/>
  <c r="E263" i="4" l="1"/>
  <c r="F263" i="4" s="1"/>
  <c r="B264" i="4" s="1"/>
  <c r="D264" i="4" s="1"/>
  <c r="E264" i="4" l="1"/>
  <c r="F264" i="4" s="1"/>
  <c r="B265" i="4" s="1"/>
  <c r="D265" i="4" s="1"/>
  <c r="E265" i="4" l="1"/>
  <c r="F265" i="4" s="1"/>
  <c r="B266" i="4" s="1"/>
  <c r="D266" i="4" s="1"/>
  <c r="E266" i="4" l="1"/>
  <c r="F266" i="4" s="1"/>
  <c r="B267" i="4" s="1"/>
  <c r="D267" i="4" s="1"/>
  <c r="E267" i="4" l="1"/>
  <c r="F267" i="4" s="1"/>
  <c r="B268" i="4" s="1"/>
  <c r="D268" i="4" s="1"/>
  <c r="E268" i="4" l="1"/>
  <c r="F268" i="4" s="1"/>
  <c r="B269" i="4" s="1"/>
  <c r="D269" i="4" s="1"/>
  <c r="E269" i="4" l="1"/>
  <c r="F269" i="4" s="1"/>
  <c r="B270" i="4" s="1"/>
  <c r="D270" i="4" s="1"/>
  <c r="E270" i="4" l="1"/>
  <c r="F270" i="4" s="1"/>
  <c r="B271" i="4" s="1"/>
  <c r="D271" i="4" s="1"/>
  <c r="E271" i="4" l="1"/>
  <c r="F271" i="4" s="1"/>
  <c r="B272" i="4" s="1"/>
  <c r="D272" i="4" s="1"/>
  <c r="E272" i="4" l="1"/>
  <c r="F272" i="4" s="1"/>
  <c r="B273" i="4" s="1"/>
  <c r="D273" i="4" s="1"/>
  <c r="E273" i="4" l="1"/>
  <c r="F273" i="4" s="1"/>
  <c r="B274" i="4" s="1"/>
  <c r="D274" i="4" s="1"/>
  <c r="E274" i="4" l="1"/>
  <c r="F274" i="4" s="1"/>
  <c r="B275" i="4" s="1"/>
  <c r="D275" i="4" s="1"/>
  <c r="E275" i="4" l="1"/>
  <c r="F275" i="4" s="1"/>
  <c r="B276" i="4" s="1"/>
  <c r="D276" i="4" s="1"/>
  <c r="E276" i="4" l="1"/>
  <c r="F276" i="4" s="1"/>
  <c r="B277" i="4" s="1"/>
  <c r="D277" i="4" s="1"/>
  <c r="E277" i="4" l="1"/>
  <c r="F277" i="4" s="1"/>
  <c r="B278" i="4" s="1"/>
  <c r="D278" i="4" s="1"/>
  <c r="E278" i="4" l="1"/>
  <c r="F278" i="4" s="1"/>
  <c r="B279" i="4" s="1"/>
  <c r="D279" i="4" s="1"/>
  <c r="E279" i="4" l="1"/>
  <c r="F279" i="4" s="1"/>
  <c r="B280" i="4" s="1"/>
  <c r="D280" i="4" s="1"/>
  <c r="E280" i="4" l="1"/>
  <c r="F280" i="4" s="1"/>
  <c r="B281" i="4" s="1"/>
  <c r="D281" i="4" s="1"/>
  <c r="E281" i="4" l="1"/>
  <c r="F281" i="4" s="1"/>
  <c r="B282" i="4" s="1"/>
  <c r="D282" i="4" s="1"/>
  <c r="E282" i="4" l="1"/>
  <c r="F282" i="4" s="1"/>
  <c r="B283" i="4" s="1"/>
  <c r="D283" i="4" s="1"/>
  <c r="E283" i="4" l="1"/>
  <c r="F283" i="4" s="1"/>
  <c r="B284" i="4" s="1"/>
  <c r="D284" i="4" s="1"/>
  <c r="E284" i="4" l="1"/>
  <c r="F284" i="4" s="1"/>
  <c r="B285" i="4" s="1"/>
  <c r="D285" i="4" s="1"/>
  <c r="E285" i="4" l="1"/>
  <c r="F285" i="4" s="1"/>
  <c r="B286" i="4" s="1"/>
  <c r="D286" i="4" s="1"/>
  <c r="E286" i="4" l="1"/>
  <c r="F286" i="4" s="1"/>
  <c r="B287" i="4" s="1"/>
  <c r="D287" i="4" s="1"/>
  <c r="E287" i="4" l="1"/>
  <c r="F287" i="4" s="1"/>
  <c r="B288" i="4" s="1"/>
  <c r="D288" i="4" s="1"/>
  <c r="E288" i="4" l="1"/>
  <c r="F288" i="4" s="1"/>
  <c r="B289" i="4" s="1"/>
  <c r="D289" i="4" s="1"/>
  <c r="E289" i="4" l="1"/>
  <c r="F289" i="4" s="1"/>
  <c r="B290" i="4" s="1"/>
  <c r="D290" i="4" s="1"/>
  <c r="E290" i="4" l="1"/>
  <c r="F290" i="4" s="1"/>
  <c r="B291" i="4" s="1"/>
  <c r="D291" i="4" s="1"/>
  <c r="E291" i="4" l="1"/>
  <c r="F291" i="4" s="1"/>
  <c r="B292" i="4" s="1"/>
  <c r="D292" i="4" s="1"/>
  <c r="E292" i="4" l="1"/>
  <c r="F292" i="4" s="1"/>
  <c r="B293" i="4" s="1"/>
  <c r="D293" i="4" s="1"/>
  <c r="E293" i="4" l="1"/>
  <c r="F293" i="4" s="1"/>
  <c r="B294" i="4" s="1"/>
  <c r="D294" i="4" s="1"/>
  <c r="E294" i="4" l="1"/>
  <c r="F294" i="4" s="1"/>
  <c r="B295" i="4" s="1"/>
  <c r="D295" i="4" s="1"/>
  <c r="E295" i="4" l="1"/>
  <c r="F295" i="4" s="1"/>
  <c r="B296" i="4" s="1"/>
  <c r="D296" i="4" s="1"/>
  <c r="E296" i="4" l="1"/>
  <c r="F296" i="4" s="1"/>
  <c r="B297" i="4" s="1"/>
  <c r="D297" i="4" s="1"/>
  <c r="E297" i="4" l="1"/>
  <c r="F297" i="4" s="1"/>
  <c r="B298" i="4" s="1"/>
  <c r="D298" i="4" s="1"/>
  <c r="E298" i="4" l="1"/>
  <c r="F298" i="4" s="1"/>
  <c r="B299" i="4" s="1"/>
  <c r="D299" i="4" s="1"/>
  <c r="E299" i="4" l="1"/>
  <c r="F299" i="4" s="1"/>
  <c r="B300" i="4" s="1"/>
  <c r="D300" i="4" s="1"/>
  <c r="E300" i="4" l="1"/>
  <c r="F300" i="4" s="1"/>
  <c r="B301" i="4" s="1"/>
  <c r="D301" i="4" s="1"/>
  <c r="E301" i="4" l="1"/>
  <c r="F301" i="4" s="1"/>
  <c r="B302" i="4" s="1"/>
  <c r="D302" i="4" s="1"/>
  <c r="E302" i="4" l="1"/>
  <c r="F302" i="4" s="1"/>
  <c r="B303" i="4" s="1"/>
  <c r="D303" i="4" s="1"/>
  <c r="E303" i="4" l="1"/>
  <c r="F303" i="4" s="1"/>
  <c r="B304" i="4" s="1"/>
  <c r="D304" i="4" s="1"/>
  <c r="E304" i="4" l="1"/>
  <c r="F304" i="4" s="1"/>
  <c r="B305" i="4" s="1"/>
  <c r="D305" i="4" s="1"/>
  <c r="E305" i="4" l="1"/>
  <c r="F305" i="4" s="1"/>
  <c r="B306" i="4" s="1"/>
  <c r="D306" i="4" s="1"/>
  <c r="E306" i="4" l="1"/>
  <c r="F306" i="4" s="1"/>
  <c r="B307" i="4" s="1"/>
  <c r="D307" i="4" s="1"/>
  <c r="E307" i="4" l="1"/>
  <c r="F307" i="4" s="1"/>
  <c r="B308" i="4" s="1"/>
  <c r="D308" i="4" s="1"/>
  <c r="E308" i="4" l="1"/>
  <c r="F308" i="4" s="1"/>
  <c r="B309" i="4" s="1"/>
  <c r="D309" i="4" s="1"/>
  <c r="E309" i="4" l="1"/>
  <c r="F309" i="4" s="1"/>
  <c r="B310" i="4" s="1"/>
  <c r="D310" i="4" s="1"/>
  <c r="E310" i="4" l="1"/>
  <c r="F310" i="4" s="1"/>
  <c r="B311" i="4" s="1"/>
  <c r="D311" i="4" s="1"/>
  <c r="E311" i="4" l="1"/>
  <c r="F311" i="4" s="1"/>
  <c r="B312" i="4" s="1"/>
  <c r="D312" i="4" s="1"/>
  <c r="E312" i="4" l="1"/>
  <c r="F312" i="4" s="1"/>
  <c r="B313" i="4" s="1"/>
  <c r="D313" i="4" s="1"/>
  <c r="E313" i="4" l="1"/>
  <c r="F313" i="4" s="1"/>
  <c r="B314" i="4" s="1"/>
  <c r="D314" i="4" s="1"/>
  <c r="E314" i="4" l="1"/>
  <c r="F314" i="4" s="1"/>
  <c r="B315" i="4" s="1"/>
  <c r="D315" i="4" s="1"/>
  <c r="E315" i="4" l="1"/>
  <c r="F315" i="4" s="1"/>
  <c r="B316" i="4" s="1"/>
  <c r="D316" i="4" s="1"/>
  <c r="E316" i="4" l="1"/>
  <c r="F316" i="4" s="1"/>
  <c r="B317" i="4" s="1"/>
  <c r="D317" i="4" s="1"/>
  <c r="E317" i="4" l="1"/>
  <c r="F317" i="4" s="1"/>
  <c r="B318" i="4" s="1"/>
  <c r="D318" i="4" s="1"/>
  <c r="E318" i="4" l="1"/>
  <c r="F318" i="4" s="1"/>
  <c r="B319" i="4" s="1"/>
  <c r="D319" i="4" s="1"/>
  <c r="E319" i="4" l="1"/>
  <c r="F319" i="4" s="1"/>
  <c r="B320" i="4" s="1"/>
  <c r="D320" i="4" s="1"/>
  <c r="E320" i="4" l="1"/>
  <c r="F320" i="4" s="1"/>
  <c r="B321" i="4" s="1"/>
  <c r="D321" i="4" s="1"/>
  <c r="E321" i="4" l="1"/>
  <c r="F321" i="4" s="1"/>
  <c r="B322" i="4" s="1"/>
  <c r="D322" i="4" s="1"/>
  <c r="D324" i="4" s="1"/>
  <c r="G31" i="5" s="1"/>
  <c r="F18" i="5" s="1"/>
  <c r="E322" i="4" l="1"/>
  <c r="F322" i="4" l="1"/>
  <c r="E324" i="4"/>
</calcChain>
</file>

<file path=xl/sharedStrings.xml><?xml version="1.0" encoding="utf-8"?>
<sst xmlns="http://schemas.openxmlformats.org/spreadsheetml/2006/main" count="133" uniqueCount="97">
  <si>
    <t>***** Instruction : You can only alter data in the cells with yellow highlight; other cells with data changes automatically as you vary the yellow cells******</t>
  </si>
  <si>
    <t>Questionaire</t>
  </si>
  <si>
    <t>Result</t>
  </si>
  <si>
    <t>Mortgage Information</t>
  </si>
  <si>
    <t>Summary</t>
  </si>
  <si>
    <t>Purchase Price</t>
  </si>
  <si>
    <t>House Price</t>
  </si>
  <si>
    <t>Down Payment(%)</t>
  </si>
  <si>
    <t xml:space="preserve">Down Payment </t>
  </si>
  <si>
    <t>Mortgage Term (Yrs)</t>
  </si>
  <si>
    <t>****This can be paid as lump sum or blended into the mortgage***</t>
  </si>
  <si>
    <t>Nominal Rate (Mortgage Interest Rate)</t>
  </si>
  <si>
    <t>Loan Amount from Bank</t>
  </si>
  <si>
    <t>** This includes the CMHC Insurance**</t>
  </si>
  <si>
    <t>Amortization Period (yrs)</t>
  </si>
  <si>
    <t>Maximum amortization is 25</t>
  </si>
  <si>
    <t>Monthly Mortgage Payment</t>
  </si>
  <si>
    <t>Extra Monthly Payment Towards Principal (Optional)</t>
  </si>
  <si>
    <t>Other Housing Expenses</t>
  </si>
  <si>
    <t>Housing Expenses</t>
  </si>
  <si>
    <t>Total Monthly Housing Expenses</t>
  </si>
  <si>
    <t>Heat</t>
  </si>
  <si>
    <t>Current Housing Expense (Rent &amp; Utility)</t>
  </si>
  <si>
    <t>Electricity</t>
  </si>
  <si>
    <t>Extra Housing Expenses Incured due to home Ownership</t>
  </si>
  <si>
    <t>Condo Fee</t>
  </si>
  <si>
    <t>Property Tax</t>
  </si>
  <si>
    <t>Amount still Oweing After 5 Years</t>
  </si>
  <si>
    <t>Mortgage Insurance</t>
  </si>
  <si>
    <t>Interest Paid to Bank within the 5 Years</t>
  </si>
  <si>
    <t>Home Security</t>
  </si>
  <si>
    <t>Principal Paid within the 5 years</t>
  </si>
  <si>
    <t>Home insurance</t>
  </si>
  <si>
    <t>Interest Paid</t>
  </si>
  <si>
    <t>Principal Paid</t>
  </si>
  <si>
    <t>YEAR 1</t>
  </si>
  <si>
    <t>Down Payment Amount</t>
  </si>
  <si>
    <t>YEAR 2</t>
  </si>
  <si>
    <t>YEAR 3</t>
  </si>
  <si>
    <t>CMHC(low down payment)</t>
  </si>
  <si>
    <t>YEAR 4</t>
  </si>
  <si>
    <t>CMHC (longer Amort)</t>
  </si>
  <si>
    <t>YEAR 5</t>
  </si>
  <si>
    <t>Total CMHC Fee</t>
  </si>
  <si>
    <t>Total</t>
  </si>
  <si>
    <t>Loan Amount</t>
  </si>
  <si>
    <t>Term (yrs)</t>
  </si>
  <si>
    <t>Mortgage Balance After 5 years</t>
  </si>
  <si>
    <t>Nominal Rate</t>
  </si>
  <si>
    <t>Rate of Compounding</t>
  </si>
  <si>
    <t>Payment Per Year</t>
  </si>
  <si>
    <t>Amortization Period (months)</t>
  </si>
  <si>
    <t>Periodic Rate</t>
  </si>
  <si>
    <t>Periodic Payment</t>
  </si>
  <si>
    <t>Extra Monthly Payment Towards Principal</t>
  </si>
  <si>
    <t>Mortgage-Monthly</t>
  </si>
  <si>
    <t>Extra expense due to Home Ownership</t>
  </si>
  <si>
    <t>*** Copyright ****</t>
  </si>
  <si>
    <t>Project 1 - Amortization Schedule</t>
  </si>
  <si>
    <t>stated interest rate (i)</t>
  </si>
  <si>
    <t>no. of compounding periods per year (m)</t>
  </si>
  <si>
    <t>frequency of annuity payments during year (f)</t>
  </si>
  <si>
    <t>effective interest rate( r)</t>
  </si>
  <si>
    <t>Effective interest rate =</t>
  </si>
  <si>
    <t>no. of periods for full amortization (n)</t>
  </si>
  <si>
    <r>
      <t>k</t>
    </r>
    <r>
      <rPr>
        <vertAlign val="subscript"/>
        <sz val="10"/>
        <rFont val="Arial"/>
        <family val="2"/>
      </rPr>
      <t xml:space="preserve">eff </t>
    </r>
    <r>
      <rPr>
        <sz val="10"/>
        <rFont val="Arial"/>
        <family val="2"/>
      </rPr>
      <t>= (1+ i/m)</t>
    </r>
    <r>
      <rPr>
        <vertAlign val="superscript"/>
        <sz val="10"/>
        <rFont val="Arial"/>
        <family val="2"/>
      </rPr>
      <t xml:space="preserve">(m/f) </t>
    </r>
    <r>
      <rPr>
        <sz val="10"/>
        <rFont val="Arial"/>
        <family val="2"/>
      </rPr>
      <t>- 1</t>
    </r>
  </si>
  <si>
    <t>Beginning balance</t>
  </si>
  <si>
    <t>effective interest rate per period</t>
  </si>
  <si>
    <t>Instalment to amortize</t>
  </si>
  <si>
    <t>Mortgage constant (*12)</t>
  </si>
  <si>
    <t>Annual mtg payment</t>
  </si>
  <si>
    <t>Debt Coverage Ratio</t>
  </si>
  <si>
    <t>NOI = Mtg pymt * DCR</t>
  </si>
  <si>
    <t>Amortization Schedule</t>
  </si>
  <si>
    <t>Beginning</t>
  </si>
  <si>
    <t xml:space="preserve">Ending </t>
  </si>
  <si>
    <t>Month</t>
  </si>
  <si>
    <t>Balance</t>
  </si>
  <si>
    <t>Payment</t>
  </si>
  <si>
    <t>Interest</t>
  </si>
  <si>
    <t>Principal</t>
  </si>
  <si>
    <t>Year One</t>
  </si>
  <si>
    <t>Lumpsum</t>
  </si>
  <si>
    <t>Year Two</t>
  </si>
  <si>
    <t>Year Three</t>
  </si>
  <si>
    <t>Year Four</t>
  </si>
  <si>
    <t>Year Five</t>
  </si>
  <si>
    <t>Year Six</t>
  </si>
  <si>
    <t>Year Seven</t>
  </si>
  <si>
    <t>Year Eight</t>
  </si>
  <si>
    <t>Year Nine</t>
  </si>
  <si>
    <t>Year Ten</t>
  </si>
  <si>
    <t>**Enter your current rent and utilities**</t>
  </si>
  <si>
    <r>
      <t>Approx Total CMHC Fee (</t>
    </r>
    <r>
      <rPr>
        <b/>
        <sz val="16"/>
        <color rgb="FFFF0000"/>
        <rFont val="Calibri"/>
        <family val="2"/>
        <scheme val="minor"/>
      </rPr>
      <t>Insurance to be paid if down payment is less than 20%</t>
    </r>
    <r>
      <rPr>
        <b/>
        <sz val="16"/>
        <color theme="1"/>
        <rFont val="Calibri"/>
        <family val="2"/>
        <scheme val="minor"/>
      </rPr>
      <t>)</t>
    </r>
  </si>
  <si>
    <t>** This is only applicable if it's a condo**</t>
  </si>
  <si>
    <t>Interest Paid to Bank at the end of 25 Years - assuming same interest rate for 25 years</t>
  </si>
  <si>
    <t>At the end of 25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</si>
</sst>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164" formatCode="&quot;$&quot;#,##0.00"/>
    <numFmt numFmtId="165" formatCode="0.0000%"/>
    <numFmt numFmtId="166" formatCode="&quot;$&quot;#,##0"/>
    <numFmt numFmtId="167" formatCode="&quot;$&quot;#,##0.00;[Red]&quot;$&quot;#,##0.00"/>
  </numFmts>
  <fonts count="26" x14ac:knownFonts="1">
    <font>
      <sz val="10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vertAlign val="subscript"/>
      <sz val="10"/>
      <name val="Arial"/>
      <family val="2"/>
    </font>
    <font>
      <vertAlign val="superscript"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5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5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Arial"/>
      <family val="2"/>
    </font>
    <font>
      <b/>
      <sz val="16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i/>
      <sz val="16"/>
      <color rgb="FFFF0000"/>
      <name val="Cambria"/>
      <family val="1"/>
      <scheme val="major"/>
    </font>
    <font>
      <b/>
      <i/>
      <sz val="13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89">
    <xf numFmtId="0" fontId="0" fillId="0" borderId="0" xfId="0"/>
    <xf numFmtId="0" fontId="1" fillId="0" borderId="0" xfId="1"/>
    <xf numFmtId="0" fontId="2" fillId="0" borderId="0" xfId="1" applyFont="1"/>
    <xf numFmtId="10" fontId="1" fillId="0" borderId="0" xfId="1" applyNumberFormat="1"/>
    <xf numFmtId="165" fontId="1" fillId="0" borderId="0" xfId="1" applyNumberFormat="1"/>
    <xf numFmtId="3" fontId="1" fillId="0" borderId="0" xfId="1" applyNumberFormat="1"/>
    <xf numFmtId="164" fontId="1" fillId="0" borderId="0" xfId="1" applyNumberFormat="1"/>
    <xf numFmtId="4" fontId="1" fillId="0" borderId="0" xfId="1" applyNumberFormat="1"/>
    <xf numFmtId="8" fontId="1" fillId="0" borderId="0" xfId="1" applyNumberFormat="1" applyFont="1"/>
    <xf numFmtId="8" fontId="1" fillId="0" borderId="0" xfId="1" applyNumberFormat="1"/>
    <xf numFmtId="0" fontId="5" fillId="0" borderId="0" xfId="1" applyFont="1"/>
    <xf numFmtId="0" fontId="1" fillId="0" borderId="0" xfId="1" applyFont="1"/>
    <xf numFmtId="10" fontId="1" fillId="0" borderId="0" xfId="1" applyNumberFormat="1" applyFont="1"/>
    <xf numFmtId="164" fontId="6" fillId="0" borderId="0" xfId="1" applyNumberFormat="1" applyFont="1"/>
    <xf numFmtId="0" fontId="7" fillId="0" borderId="0" xfId="1" applyFont="1"/>
    <xf numFmtId="0" fontId="6" fillId="0" borderId="0" xfId="1" applyFont="1"/>
    <xf numFmtId="8" fontId="6" fillId="0" borderId="0" xfId="1" applyNumberFormat="1" applyFont="1"/>
    <xf numFmtId="167" fontId="10" fillId="0" borderId="1" xfId="0" applyNumberFormat="1" applyFont="1" applyFill="1" applyBorder="1"/>
    <xf numFmtId="0" fontId="9" fillId="3" borderId="0" xfId="2" applyFont="1" applyFill="1" applyBorder="1"/>
    <xf numFmtId="164" fontId="9" fillId="3" borderId="0" xfId="2" applyNumberFormat="1" applyFont="1" applyFill="1" applyBorder="1"/>
    <xf numFmtId="8" fontId="10" fillId="3" borderId="0" xfId="1" applyNumberFormat="1" applyFont="1" applyFill="1" applyBorder="1"/>
    <xf numFmtId="9" fontId="9" fillId="3" borderId="0" xfId="2" applyNumberFormat="1" applyFont="1" applyFill="1" applyBorder="1"/>
    <xf numFmtId="0" fontId="9" fillId="3" borderId="1" xfId="2" applyFont="1" applyFill="1" applyBorder="1"/>
    <xf numFmtId="164" fontId="9" fillId="3" borderId="1" xfId="2" applyNumberFormat="1" applyFont="1" applyFill="1" applyBorder="1"/>
    <xf numFmtId="164" fontId="12" fillId="3" borderId="1" xfId="2" applyNumberFormat="1" applyFont="1" applyFill="1" applyBorder="1"/>
    <xf numFmtId="0" fontId="11" fillId="3" borderId="1" xfId="2" applyFont="1" applyFill="1" applyBorder="1"/>
    <xf numFmtId="0" fontId="12" fillId="3" borderId="1" xfId="2" applyFont="1" applyFill="1" applyBorder="1"/>
    <xf numFmtId="0" fontId="12" fillId="3" borderId="1" xfId="2" applyFont="1" applyFill="1" applyBorder="1" applyAlignment="1">
      <alignment horizontal="right"/>
    </xf>
    <xf numFmtId="10" fontId="9" fillId="3" borderId="1" xfId="2" applyNumberFormat="1" applyFont="1" applyFill="1" applyBorder="1"/>
    <xf numFmtId="166" fontId="9" fillId="3" borderId="1" xfId="2" applyNumberFormat="1" applyFont="1" applyFill="1" applyBorder="1"/>
    <xf numFmtId="0" fontId="9" fillId="3" borderId="1" xfId="2" applyFont="1" applyFill="1" applyBorder="1" applyAlignment="1">
      <alignment wrapText="1"/>
    </xf>
    <xf numFmtId="0" fontId="10" fillId="3" borderId="1" xfId="0" applyFont="1" applyFill="1" applyBorder="1" applyAlignment="1">
      <alignment horizontal="left"/>
    </xf>
    <xf numFmtId="167" fontId="10" fillId="3" borderId="1" xfId="0" applyNumberFormat="1" applyFont="1" applyFill="1" applyBorder="1"/>
    <xf numFmtId="167" fontId="11" fillId="3" borderId="1" xfId="2" applyNumberFormat="1" applyFont="1" applyFill="1" applyBorder="1"/>
    <xf numFmtId="0" fontId="9" fillId="0" borderId="1" xfId="2" applyFont="1" applyFill="1" applyBorder="1"/>
    <xf numFmtId="164" fontId="9" fillId="0" borderId="1" xfId="2" applyNumberFormat="1" applyFont="1" applyFill="1" applyBorder="1"/>
    <xf numFmtId="0" fontId="13" fillId="3" borderId="0" xfId="2" applyFont="1" applyFill="1" applyBorder="1"/>
    <xf numFmtId="0" fontId="9" fillId="0" borderId="1" xfId="2" applyFont="1" applyFill="1" applyBorder="1" applyAlignment="1">
      <alignment wrapText="1"/>
    </xf>
    <xf numFmtId="0" fontId="11" fillId="0" borderId="1" xfId="2" applyFont="1" applyFill="1" applyBorder="1"/>
    <xf numFmtId="164" fontId="11" fillId="0" borderId="1" xfId="2" applyNumberFormat="1" applyFont="1" applyFill="1" applyBorder="1"/>
    <xf numFmtId="0" fontId="12" fillId="0" borderId="1" xfId="2" applyFont="1" applyFill="1" applyBorder="1"/>
    <xf numFmtId="166" fontId="12" fillId="0" borderId="1" xfId="2" applyNumberFormat="1" applyFont="1" applyFill="1" applyBorder="1"/>
    <xf numFmtId="164" fontId="12" fillId="0" borderId="1" xfId="2" applyNumberFormat="1" applyFont="1" applyFill="1" applyBorder="1"/>
    <xf numFmtId="167" fontId="12" fillId="0" borderId="1" xfId="2" applyNumberFormat="1" applyFont="1" applyFill="1" applyBorder="1"/>
    <xf numFmtId="0" fontId="16" fillId="3" borderId="1" xfId="2" applyFont="1" applyFill="1" applyBorder="1"/>
    <xf numFmtId="0" fontId="16" fillId="3" borderId="1" xfId="2" applyFont="1" applyFill="1" applyBorder="1" applyAlignment="1">
      <alignment wrapText="1"/>
    </xf>
    <xf numFmtId="0" fontId="17" fillId="3" borderId="0" xfId="2" applyFont="1" applyFill="1" applyBorder="1"/>
    <xf numFmtId="0" fontId="15" fillId="3" borderId="0" xfId="2" applyFont="1" applyFill="1" applyBorder="1" applyAlignment="1">
      <alignment horizontal="center"/>
    </xf>
    <xf numFmtId="0" fontId="18" fillId="0" borderId="1" xfId="2" applyFont="1" applyFill="1" applyBorder="1"/>
    <xf numFmtId="166" fontId="9" fillId="0" borderId="1" xfId="2" applyNumberFormat="1" applyFont="1" applyFill="1" applyBorder="1" applyAlignment="1">
      <alignment horizontal="left"/>
    </xf>
    <xf numFmtId="3" fontId="9" fillId="0" borderId="1" xfId="2" applyNumberFormat="1" applyFont="1" applyFill="1" applyBorder="1"/>
    <xf numFmtId="10" fontId="9" fillId="0" borderId="1" xfId="2" applyNumberFormat="1" applyFont="1" applyFill="1" applyBorder="1"/>
    <xf numFmtId="0" fontId="18" fillId="3" borderId="1" xfId="2" applyFont="1" applyFill="1" applyBorder="1" applyAlignment="1">
      <alignment horizontal="left"/>
    </xf>
    <xf numFmtId="166" fontId="20" fillId="2" borderId="1" xfId="2" applyNumberFormat="1" applyFont="1" applyFill="1" applyBorder="1" applyAlignment="1">
      <alignment horizontal="center"/>
    </xf>
    <xf numFmtId="9" fontId="20" fillId="2" borderId="1" xfId="2" applyNumberFormat="1" applyFont="1" applyFill="1" applyBorder="1" applyAlignment="1">
      <alignment horizontal="center"/>
    </xf>
    <xf numFmtId="3" fontId="20" fillId="2" borderId="1" xfId="2" applyNumberFormat="1" applyFont="1" applyFill="1" applyBorder="1" applyAlignment="1">
      <alignment horizontal="center"/>
    </xf>
    <xf numFmtId="10" fontId="20" fillId="2" borderId="1" xfId="2" applyNumberFormat="1" applyFont="1" applyFill="1" applyBorder="1" applyAlignment="1">
      <alignment horizontal="center"/>
    </xf>
    <xf numFmtId="0" fontId="21" fillId="3" borderId="1" xfId="0" applyFont="1" applyFill="1" applyBorder="1" applyAlignment="1">
      <alignment horizontal="left"/>
    </xf>
    <xf numFmtId="164" fontId="12" fillId="0" borderId="1" xfId="2" applyNumberFormat="1" applyFont="1" applyFill="1" applyBorder="1" applyAlignment="1"/>
    <xf numFmtId="0" fontId="16" fillId="3" borderId="0" xfId="2" applyFont="1" applyFill="1" applyBorder="1" applyAlignment="1">
      <alignment horizontal="center"/>
    </xf>
    <xf numFmtId="164" fontId="16" fillId="3" borderId="0" xfId="2" applyNumberFormat="1" applyFont="1" applyFill="1" applyBorder="1"/>
    <xf numFmtId="0" fontId="16" fillId="3" borderId="0" xfId="2" applyFont="1" applyFill="1" applyBorder="1"/>
    <xf numFmtId="166" fontId="16" fillId="3" borderId="0" xfId="2" applyNumberFormat="1" applyFont="1" applyFill="1" applyBorder="1"/>
    <xf numFmtId="167" fontId="16" fillId="3" borderId="0" xfId="2" applyNumberFormat="1" applyFont="1" applyFill="1" applyBorder="1"/>
    <xf numFmtId="0" fontId="16" fillId="3" borderId="0" xfId="2" applyFont="1" applyFill="1" applyBorder="1" applyAlignment="1">
      <alignment wrapText="1"/>
    </xf>
    <xf numFmtId="164" fontId="16" fillId="3" borderId="1" xfId="2" applyNumberFormat="1" applyFont="1" applyFill="1" applyBorder="1" applyAlignment="1">
      <alignment horizontal="center"/>
    </xf>
    <xf numFmtId="166" fontId="16" fillId="3" borderId="1" xfId="2" applyNumberFormat="1" applyFont="1" applyFill="1" applyBorder="1" applyAlignment="1">
      <alignment horizontal="center"/>
    </xf>
    <xf numFmtId="167" fontId="16" fillId="3" borderId="1" xfId="2" applyNumberFormat="1" applyFont="1" applyFill="1" applyBorder="1" applyAlignment="1">
      <alignment horizontal="center"/>
    </xf>
    <xf numFmtId="0" fontId="17" fillId="3" borderId="0" xfId="2" applyFont="1" applyFill="1" applyBorder="1" applyAlignment="1">
      <alignment horizontal="center"/>
    </xf>
    <xf numFmtId="0" fontId="19" fillId="3" borderId="1" xfId="2" applyFont="1" applyFill="1" applyBorder="1" applyAlignment="1">
      <alignment horizontal="center"/>
    </xf>
    <xf numFmtId="164" fontId="19" fillId="3" borderId="1" xfId="2" applyNumberFormat="1" applyFont="1" applyFill="1" applyBorder="1" applyAlignment="1">
      <alignment horizontal="center"/>
    </xf>
    <xf numFmtId="0" fontId="15" fillId="3" borderId="0" xfId="2" applyFont="1" applyFill="1" applyBorder="1" applyAlignment="1"/>
    <xf numFmtId="0" fontId="25" fillId="3" borderId="0" xfId="2" applyFont="1" applyFill="1" applyBorder="1"/>
    <xf numFmtId="0" fontId="25" fillId="3" borderId="0" xfId="2" applyFont="1" applyFill="1" applyBorder="1" applyAlignment="1">
      <alignment wrapText="1"/>
    </xf>
    <xf numFmtId="0" fontId="15" fillId="3" borderId="0" xfId="2" applyFont="1" applyFill="1" applyBorder="1" applyAlignment="1">
      <alignment horizontal="center" wrapText="1"/>
    </xf>
    <xf numFmtId="0" fontId="16" fillId="6" borderId="1" xfId="2" applyFont="1" applyFill="1" applyBorder="1"/>
    <xf numFmtId="164" fontId="16" fillId="6" borderId="1" xfId="2" applyNumberFormat="1" applyFont="1" applyFill="1" applyBorder="1" applyAlignment="1">
      <alignment horizontal="center"/>
    </xf>
    <xf numFmtId="0" fontId="19" fillId="3" borderId="1" xfId="2" applyFont="1" applyFill="1" applyBorder="1" applyAlignment="1">
      <alignment horizontal="center" wrapText="1"/>
    </xf>
    <xf numFmtId="0" fontId="24" fillId="3" borderId="0" xfId="2" applyFont="1" applyFill="1" applyBorder="1" applyAlignment="1">
      <alignment horizontal="center"/>
    </xf>
    <xf numFmtId="0" fontId="12" fillId="5" borderId="2" xfId="2" applyFont="1" applyFill="1" applyBorder="1" applyAlignment="1">
      <alignment horizontal="center"/>
    </xf>
    <xf numFmtId="0" fontId="12" fillId="5" borderId="3" xfId="2" applyFont="1" applyFill="1" applyBorder="1" applyAlignment="1">
      <alignment horizontal="center"/>
    </xf>
    <xf numFmtId="0" fontId="14" fillId="5" borderId="2" xfId="2" applyFont="1" applyFill="1" applyBorder="1" applyAlignment="1">
      <alignment horizontal="center"/>
    </xf>
    <xf numFmtId="0" fontId="14" fillId="5" borderId="3" xfId="2" applyFont="1" applyFill="1" applyBorder="1" applyAlignment="1">
      <alignment horizontal="center"/>
    </xf>
    <xf numFmtId="0" fontId="12" fillId="5" borderId="1" xfId="2" applyFont="1" applyFill="1" applyBorder="1" applyAlignment="1">
      <alignment horizontal="center"/>
    </xf>
    <xf numFmtId="0" fontId="16" fillId="3" borderId="2" xfId="2" applyFont="1" applyFill="1" applyBorder="1" applyAlignment="1">
      <alignment horizontal="center"/>
    </xf>
    <xf numFmtId="0" fontId="16" fillId="3" borderId="3" xfId="2" applyFont="1" applyFill="1" applyBorder="1" applyAlignment="1">
      <alignment horizontal="center"/>
    </xf>
    <xf numFmtId="0" fontId="22" fillId="4" borderId="4" xfId="2" applyFont="1" applyFill="1" applyBorder="1" applyAlignment="1">
      <alignment horizontal="center"/>
    </xf>
    <xf numFmtId="0" fontId="15" fillId="3" borderId="5" xfId="2" applyFont="1" applyFill="1" applyBorder="1" applyAlignment="1">
      <alignment horizontal="center"/>
    </xf>
    <xf numFmtId="0" fontId="15" fillId="3" borderId="0" xfId="2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ityofsaskatoon-my.sharepoint.com/personal/bola_adelakun_saskatoon_ca/Documents/Personal/Investment_Profor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_Forma"/>
      <sheetName val="Mortgage Sched"/>
      <sheetName val="Sheet2"/>
      <sheetName val="Sheet3"/>
    </sheetNames>
    <sheetDataSet>
      <sheetData sheetId="0">
        <row r="2">
          <cell r="E2">
            <v>481222.8</v>
          </cell>
        </row>
        <row r="5">
          <cell r="E5">
            <v>2</v>
          </cell>
        </row>
        <row r="6">
          <cell r="E6">
            <v>12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tabSelected="1" zoomScale="70" zoomScaleNormal="70" workbookViewId="0">
      <selection activeCell="H10" sqref="H10"/>
    </sheetView>
  </sheetViews>
  <sheetFormatPr defaultRowHeight="17.25" x14ac:dyDescent="0.3"/>
  <cols>
    <col min="1" max="1" width="40" style="18" customWidth="1"/>
    <col min="2" max="2" width="21.28515625" style="18" customWidth="1"/>
    <col min="3" max="3" width="27.28515625" style="18" customWidth="1"/>
    <col min="4" max="4" width="24.28515625" style="18" customWidth="1"/>
    <col min="5" max="5" width="50.28515625" style="19" customWidth="1"/>
    <col min="6" max="6" width="47.140625" style="18" customWidth="1"/>
    <col min="7" max="7" width="25.28515625" style="18" customWidth="1"/>
    <col min="8" max="8" width="26.42578125" style="18" customWidth="1"/>
    <col min="9" max="9" width="28.42578125" style="18" customWidth="1"/>
    <col min="10" max="10" width="13.7109375" style="18" customWidth="1"/>
    <col min="11" max="11" width="20" style="18" customWidth="1"/>
    <col min="12" max="13" width="13.140625" style="18" customWidth="1"/>
    <col min="14" max="14" width="20.140625" style="18" customWidth="1"/>
    <col min="15" max="15" width="9.7109375" style="18" customWidth="1"/>
    <col min="16" max="16384" width="9.140625" style="18"/>
  </cols>
  <sheetData>
    <row r="1" spans="1:8" ht="20.25" x14ac:dyDescent="0.3">
      <c r="A1" s="78" t="s">
        <v>0</v>
      </c>
      <c r="B1" s="78"/>
      <c r="C1" s="78"/>
      <c r="D1" s="78"/>
      <c r="E1" s="78"/>
      <c r="F1" s="78"/>
      <c r="G1" s="71"/>
      <c r="H1" s="71"/>
    </row>
    <row r="2" spans="1:8" ht="21" x14ac:dyDescent="0.35">
      <c r="A2" s="86" t="s">
        <v>1</v>
      </c>
      <c r="B2" s="86"/>
      <c r="C2" s="47"/>
      <c r="D2" s="47"/>
      <c r="E2" s="86" t="s">
        <v>2</v>
      </c>
      <c r="F2" s="86"/>
      <c r="G2" s="47"/>
      <c r="H2" s="47"/>
    </row>
    <row r="3" spans="1:8" ht="21" x14ac:dyDescent="0.35">
      <c r="A3" s="81" t="s">
        <v>3</v>
      </c>
      <c r="B3" s="82"/>
      <c r="C3" s="47"/>
      <c r="D3" s="47"/>
      <c r="E3" s="84" t="s">
        <v>4</v>
      </c>
      <c r="F3" s="85"/>
      <c r="G3" s="47"/>
      <c r="H3" s="47"/>
    </row>
    <row r="4" spans="1:8" ht="21" x14ac:dyDescent="0.35">
      <c r="A4" s="48" t="s">
        <v>5</v>
      </c>
      <c r="B4" s="53">
        <v>500000</v>
      </c>
      <c r="C4" s="47"/>
      <c r="D4" s="47"/>
      <c r="E4" s="44" t="s">
        <v>6</v>
      </c>
      <c r="F4" s="65">
        <f>B21</f>
        <v>500000</v>
      </c>
      <c r="G4" s="47"/>
      <c r="H4" s="47"/>
    </row>
    <row r="5" spans="1:8" ht="21" x14ac:dyDescent="0.35">
      <c r="A5" s="34" t="s">
        <v>7</v>
      </c>
      <c r="B5" s="54">
        <v>0.05</v>
      </c>
      <c r="C5" s="47"/>
      <c r="D5" s="47"/>
      <c r="E5" s="44" t="s">
        <v>8</v>
      </c>
      <c r="F5" s="65">
        <f>B23</f>
        <v>25000</v>
      </c>
      <c r="G5" s="47"/>
      <c r="H5" s="47"/>
    </row>
    <row r="6" spans="1:8" ht="69.75" x14ac:dyDescent="0.35">
      <c r="A6" s="52" t="s">
        <v>9</v>
      </c>
      <c r="B6" s="55">
        <v>5</v>
      </c>
      <c r="C6" s="47"/>
      <c r="D6" s="47"/>
      <c r="E6" s="45" t="s">
        <v>93</v>
      </c>
      <c r="F6" s="65">
        <f>B27</f>
        <v>19000</v>
      </c>
      <c r="G6" s="73" t="s">
        <v>10</v>
      </c>
      <c r="H6" s="47"/>
    </row>
    <row r="7" spans="1:8" ht="35.25" x14ac:dyDescent="0.35">
      <c r="A7" s="34" t="s">
        <v>11</v>
      </c>
      <c r="B7" s="56">
        <v>2.5000000000000001E-2</v>
      </c>
      <c r="C7" s="47"/>
      <c r="D7" s="47"/>
      <c r="E7" s="44" t="s">
        <v>12</v>
      </c>
      <c r="F7" s="66">
        <f>B28</f>
        <v>494000</v>
      </c>
      <c r="G7" s="73" t="s">
        <v>13</v>
      </c>
      <c r="H7" s="47"/>
    </row>
    <row r="8" spans="1:8" ht="21" x14ac:dyDescent="0.35">
      <c r="A8" s="37" t="s">
        <v>14</v>
      </c>
      <c r="B8" s="55">
        <v>25</v>
      </c>
      <c r="C8" s="72" t="s">
        <v>15</v>
      </c>
      <c r="D8" s="47"/>
      <c r="E8" s="44" t="s">
        <v>16</v>
      </c>
      <c r="F8" s="65">
        <f>B36</f>
        <v>2212.9531736997619</v>
      </c>
      <c r="G8" s="47"/>
      <c r="H8" s="47"/>
    </row>
    <row r="9" spans="1:8" ht="35.25" x14ac:dyDescent="0.35">
      <c r="A9" s="37" t="s">
        <v>17</v>
      </c>
      <c r="B9" s="53">
        <v>0</v>
      </c>
      <c r="C9" s="47"/>
      <c r="D9" s="47"/>
      <c r="E9" s="44" t="s">
        <v>18</v>
      </c>
      <c r="F9" s="67">
        <f>SUM(B41:B47)</f>
        <v>685</v>
      </c>
      <c r="H9" s="47"/>
    </row>
    <row r="10" spans="1:8" ht="21" x14ac:dyDescent="0.35">
      <c r="A10" s="83" t="s">
        <v>19</v>
      </c>
      <c r="B10" s="83"/>
      <c r="C10" s="47"/>
      <c r="D10" s="47"/>
      <c r="E10" s="75" t="s">
        <v>20</v>
      </c>
      <c r="F10" s="76">
        <f>F8+F9</f>
        <v>2897.9531736997619</v>
      </c>
      <c r="G10" s="47"/>
      <c r="H10" s="47"/>
    </row>
    <row r="11" spans="1:8" ht="42" x14ac:dyDescent="0.35">
      <c r="A11" s="57" t="s">
        <v>21</v>
      </c>
      <c r="B11" s="53">
        <v>80</v>
      </c>
      <c r="C11" s="47"/>
      <c r="D11" s="47"/>
      <c r="E11" s="45" t="s">
        <v>22</v>
      </c>
      <c r="F11" s="66">
        <f>B18</f>
        <v>1200</v>
      </c>
      <c r="G11" s="47"/>
      <c r="H11" s="47"/>
    </row>
    <row r="12" spans="1:8" ht="42" x14ac:dyDescent="0.35">
      <c r="A12" s="57" t="s">
        <v>23</v>
      </c>
      <c r="B12" s="53">
        <v>120</v>
      </c>
      <c r="C12" s="47"/>
      <c r="D12" s="47"/>
      <c r="E12" s="45" t="s">
        <v>24</v>
      </c>
      <c r="F12" s="65">
        <f>F10-F11</f>
        <v>1697.9531736997619</v>
      </c>
      <c r="G12" s="47"/>
      <c r="H12" s="47"/>
    </row>
    <row r="13" spans="1:8" ht="21" x14ac:dyDescent="0.35">
      <c r="A13" s="57" t="s">
        <v>25</v>
      </c>
      <c r="B13" s="53">
        <v>0</v>
      </c>
      <c r="C13" s="87" t="s">
        <v>94</v>
      </c>
      <c r="D13" s="88"/>
      <c r="E13" s="46"/>
      <c r="F13" s="68"/>
      <c r="G13" s="47"/>
      <c r="H13" s="47"/>
    </row>
    <row r="14" spans="1:8" ht="21" x14ac:dyDescent="0.35">
      <c r="A14" s="57" t="s">
        <v>26</v>
      </c>
      <c r="B14" s="53">
        <v>350</v>
      </c>
      <c r="C14" s="47"/>
      <c r="D14" s="47"/>
      <c r="E14" s="44" t="s">
        <v>27</v>
      </c>
      <c r="F14" s="65">
        <f>G29</f>
        <v>418111.39145797177</v>
      </c>
      <c r="G14" s="47"/>
      <c r="H14" s="47"/>
    </row>
    <row r="15" spans="1:8" ht="19.5" x14ac:dyDescent="0.3">
      <c r="A15" s="57" t="s">
        <v>28</v>
      </c>
      <c r="B15" s="53">
        <v>0</v>
      </c>
      <c r="C15" s="47"/>
      <c r="D15" s="47"/>
      <c r="E15" s="69" t="s">
        <v>29</v>
      </c>
      <c r="F15" s="70">
        <f>G27</f>
        <v>56888.58187995755</v>
      </c>
      <c r="G15" s="47"/>
      <c r="H15" s="47"/>
    </row>
    <row r="16" spans="1:8" ht="19.5" x14ac:dyDescent="0.3">
      <c r="A16" s="57" t="s">
        <v>30</v>
      </c>
      <c r="B16" s="53">
        <v>40</v>
      </c>
      <c r="C16" s="47"/>
      <c r="D16" s="47"/>
      <c r="E16" s="69" t="s">
        <v>31</v>
      </c>
      <c r="F16" s="70">
        <f>H27</f>
        <v>75888.608542028145</v>
      </c>
      <c r="G16" s="47"/>
      <c r="H16" s="47"/>
    </row>
    <row r="17" spans="1:15" ht="19.5" x14ac:dyDescent="0.3">
      <c r="A17" s="22" t="s">
        <v>32</v>
      </c>
      <c r="B17" s="53">
        <v>95</v>
      </c>
      <c r="C17" s="47"/>
      <c r="D17" s="47"/>
      <c r="G17" s="47"/>
      <c r="H17" s="47"/>
    </row>
    <row r="18" spans="1:15" ht="58.5" x14ac:dyDescent="0.3">
      <c r="A18" s="30" t="s">
        <v>22</v>
      </c>
      <c r="B18" s="53">
        <v>1200</v>
      </c>
      <c r="C18" s="74" t="s">
        <v>92</v>
      </c>
      <c r="D18" s="47"/>
      <c r="E18" s="77" t="s">
        <v>95</v>
      </c>
      <c r="F18" s="70">
        <f>G31</f>
        <v>169885.95210992821</v>
      </c>
      <c r="G18" s="47"/>
      <c r="H18" s="47"/>
    </row>
    <row r="19" spans="1:15" ht="19.5" hidden="1" x14ac:dyDescent="0.3">
      <c r="A19" s="47"/>
      <c r="B19" s="47"/>
      <c r="C19" s="47"/>
      <c r="D19" s="47"/>
      <c r="E19" s="47"/>
      <c r="F19" s="47"/>
      <c r="G19" s="47"/>
      <c r="H19" s="47"/>
    </row>
    <row r="20" spans="1:15" ht="19.5" hidden="1" x14ac:dyDescent="0.3">
      <c r="A20" s="81" t="s">
        <v>3</v>
      </c>
      <c r="B20" s="82"/>
      <c r="E20" s="47"/>
      <c r="F20" s="47"/>
      <c r="G20" s="26" t="s">
        <v>33</v>
      </c>
      <c r="H20" s="27" t="s">
        <v>34</v>
      </c>
    </row>
    <row r="21" spans="1:15" hidden="1" x14ac:dyDescent="0.3">
      <c r="A21" s="34" t="s">
        <v>5</v>
      </c>
      <c r="B21" s="35">
        <f>B4</f>
        <v>500000</v>
      </c>
      <c r="C21" s="20"/>
      <c r="D21" s="20"/>
      <c r="F21" s="23" t="s">
        <v>35</v>
      </c>
      <c r="G21" s="23">
        <f>'Mortgage Sched'!G34</f>
        <v>12122.378176319222</v>
      </c>
      <c r="H21" s="23">
        <f>'Mortgage Sched'!H34</f>
        <v>14433.059908077921</v>
      </c>
    </row>
    <row r="22" spans="1:15" hidden="1" x14ac:dyDescent="0.3">
      <c r="A22" s="34" t="s">
        <v>7</v>
      </c>
      <c r="B22" s="51">
        <f>B5</f>
        <v>0.05</v>
      </c>
      <c r="F22" s="23" t="s">
        <v>37</v>
      </c>
      <c r="G22" s="23">
        <f>'Mortgage Sched'!G46</f>
        <v>11759.296513006631</v>
      </c>
      <c r="H22" s="23">
        <f>'Mortgage Sched'!H46</f>
        <v>14796.141571390508</v>
      </c>
      <c r="O22" s="18">
        <v>1100</v>
      </c>
    </row>
    <row r="23" spans="1:15" hidden="1" x14ac:dyDescent="0.3">
      <c r="A23" s="38" t="s">
        <v>36</v>
      </c>
      <c r="B23" s="39">
        <f>B21*B22</f>
        <v>25000</v>
      </c>
      <c r="F23" s="23" t="s">
        <v>38</v>
      </c>
      <c r="G23" s="23">
        <f>'Mortgage Sched'!G58</f>
        <v>11387.081076601336</v>
      </c>
      <c r="H23" s="23">
        <f>'Mortgage Sched'!H58</f>
        <v>15168.357007795805</v>
      </c>
      <c r="O23" s="18">
        <v>1100</v>
      </c>
    </row>
    <row r="24" spans="1:15" hidden="1" x14ac:dyDescent="0.3">
      <c r="A24" s="22"/>
      <c r="B24" s="23">
        <f>B21-B23</f>
        <v>475000</v>
      </c>
      <c r="F24" s="23" t="s">
        <v>40</v>
      </c>
      <c r="G24" s="23">
        <f>'Mortgage Sched'!G70</f>
        <v>11005.502095623971</v>
      </c>
      <c r="H24" s="23">
        <f>'Mortgage Sched'!H70</f>
        <v>15549.935988773172</v>
      </c>
      <c r="O24" s="18">
        <v>1100</v>
      </c>
    </row>
    <row r="25" spans="1:15" hidden="1" x14ac:dyDescent="0.3">
      <c r="A25" s="22" t="s">
        <v>39</v>
      </c>
      <c r="B25" s="23">
        <f>((IF(AND((B22&lt;0.1),(B22&gt;=0.05)),(0.04*B24))))+((IF(AND((B22&lt;0.15),(B22&gt;=0.1)),(0.031*B24))))+((IF(AND((B22&lt;0.2),(B22&gt;=0.15)),(0.028*B24))))+((IF(AND((B22&lt;0.25),(B22&gt;=0.2)),(0.024*B24))))+((IF(AND((B22&lt;0.35),(B22&gt;=0.25)),(0.017*B24))))+((IF((B22&gt;=0.35),(0.006*B24),0)))</f>
        <v>19000</v>
      </c>
      <c r="F25" s="23" t="s">
        <v>42</v>
      </c>
      <c r="G25" s="23">
        <f>'Mortgage Sched'!G82</f>
        <v>10614.324018406394</v>
      </c>
      <c r="H25" s="23">
        <f>'Mortgage Sched'!H82</f>
        <v>15941.114065990745</v>
      </c>
      <c r="I25" s="19"/>
      <c r="J25" s="19"/>
      <c r="O25" s="18">
        <v>1100</v>
      </c>
    </row>
    <row r="26" spans="1:15" hidden="1" x14ac:dyDescent="0.3">
      <c r="A26" s="22" t="s">
        <v>41</v>
      </c>
      <c r="B26" s="23">
        <v>0</v>
      </c>
      <c r="G26" s="22"/>
      <c r="H26" s="22"/>
      <c r="O26" s="18">
        <v>1100</v>
      </c>
    </row>
    <row r="27" spans="1:15" ht="18.75" hidden="1" x14ac:dyDescent="0.3">
      <c r="A27" s="22" t="s">
        <v>43</v>
      </c>
      <c r="B27" s="24">
        <f>B25+B26</f>
        <v>19000</v>
      </c>
      <c r="C27" s="36"/>
      <c r="F27" s="23" t="s">
        <v>44</v>
      </c>
      <c r="G27" s="23">
        <f>SUM(G21:G25)</f>
        <v>56888.58187995755</v>
      </c>
      <c r="H27" s="23">
        <f>SUM(H21:H25)</f>
        <v>75888.608542028145</v>
      </c>
      <c r="O27" s="18">
        <v>1100</v>
      </c>
    </row>
    <row r="28" spans="1:15" ht="18.75" hidden="1" x14ac:dyDescent="0.3">
      <c r="A28" s="40" t="s">
        <v>45</v>
      </c>
      <c r="B28" s="41">
        <f>B24+B27</f>
        <v>494000</v>
      </c>
      <c r="F28" s="22"/>
      <c r="G28" s="58"/>
      <c r="H28" s="58"/>
      <c r="O28" s="18">
        <v>1100</v>
      </c>
    </row>
    <row r="29" spans="1:15" ht="18.75" hidden="1" x14ac:dyDescent="0.3">
      <c r="A29" s="34" t="s">
        <v>46</v>
      </c>
      <c r="B29" s="50">
        <f>B6</f>
        <v>5</v>
      </c>
      <c r="F29" s="40" t="s">
        <v>47</v>
      </c>
      <c r="G29" s="24">
        <f>'Mortgage Sched'!F82</f>
        <v>418111.39145797177</v>
      </c>
      <c r="H29" s="29"/>
      <c r="O29" s="18">
        <v>1100</v>
      </c>
    </row>
    <row r="30" spans="1:15" hidden="1" x14ac:dyDescent="0.3">
      <c r="A30" s="34" t="s">
        <v>48</v>
      </c>
      <c r="B30" s="51">
        <f>B7</f>
        <v>2.5000000000000001E-2</v>
      </c>
      <c r="H30" s="19"/>
      <c r="O30" s="18">
        <v>1100</v>
      </c>
    </row>
    <row r="31" spans="1:15" hidden="1" x14ac:dyDescent="0.3">
      <c r="A31" s="22" t="s">
        <v>49</v>
      </c>
      <c r="B31" s="22">
        <v>2</v>
      </c>
      <c r="D31" s="21"/>
      <c r="F31" s="18" t="s">
        <v>96</v>
      </c>
      <c r="G31" s="18">
        <f>'Mortgage Sched'!D324</f>
        <v>169885.95210992821</v>
      </c>
      <c r="O31" s="18">
        <v>1100</v>
      </c>
    </row>
    <row r="32" spans="1:15" ht="21" hidden="1" x14ac:dyDescent="0.35">
      <c r="A32" s="22" t="s">
        <v>50</v>
      </c>
      <c r="B32" s="22">
        <v>12</v>
      </c>
      <c r="D32" s="21"/>
      <c r="G32" s="59"/>
      <c r="O32" s="18">
        <v>1100</v>
      </c>
    </row>
    <row r="33" spans="1:15" ht="21" hidden="1" x14ac:dyDescent="0.35">
      <c r="A33" s="37" t="s">
        <v>14</v>
      </c>
      <c r="B33" s="50">
        <f>B8</f>
        <v>25</v>
      </c>
      <c r="C33" s="36"/>
      <c r="D33" s="21"/>
      <c r="F33" s="59"/>
      <c r="G33" s="60"/>
      <c r="O33" s="18">
        <v>1100</v>
      </c>
    </row>
    <row r="34" spans="1:15" ht="21" hidden="1" x14ac:dyDescent="0.35">
      <c r="A34" s="30" t="s">
        <v>51</v>
      </c>
      <c r="B34" s="22">
        <f>B33*12</f>
        <v>300</v>
      </c>
      <c r="D34" s="21"/>
      <c r="F34" s="61"/>
      <c r="G34" s="60"/>
      <c r="O34" s="18">
        <v>8000</v>
      </c>
    </row>
    <row r="35" spans="1:15" ht="21" hidden="1" x14ac:dyDescent="0.35">
      <c r="A35" s="22" t="s">
        <v>52</v>
      </c>
      <c r="B35" s="28">
        <f>'Mortgage Sched'!E9</f>
        <v>2.0725647992037022E-3</v>
      </c>
      <c r="F35" s="61"/>
      <c r="G35" s="62"/>
      <c r="H35" s="36"/>
      <c r="O35" s="18">
        <v>2400</v>
      </c>
    </row>
    <row r="36" spans="1:15" ht="21" hidden="1" x14ac:dyDescent="0.35">
      <c r="A36" s="40" t="s">
        <v>53</v>
      </c>
      <c r="B36" s="42">
        <f>'Mortgage Sched'!C23</f>
        <v>2212.9531736997619</v>
      </c>
      <c r="F36" s="61"/>
      <c r="G36" s="60"/>
      <c r="O36" s="18">
        <f>SUM(O22:O35)</f>
        <v>23600</v>
      </c>
    </row>
    <row r="37" spans="1:15" ht="35.25" hidden="1" x14ac:dyDescent="0.35">
      <c r="A37" s="37" t="s">
        <v>54</v>
      </c>
      <c r="B37" s="35">
        <f>B9</f>
        <v>0</v>
      </c>
      <c r="F37" s="61"/>
      <c r="G37" s="63"/>
    </row>
    <row r="38" spans="1:15" ht="21" hidden="1" x14ac:dyDescent="0.35">
      <c r="F38" s="61"/>
      <c r="G38" s="60"/>
    </row>
    <row r="39" spans="1:15" ht="21" hidden="1" x14ac:dyDescent="0.35">
      <c r="A39" s="79" t="s">
        <v>19</v>
      </c>
      <c r="B39" s="80"/>
      <c r="F39" s="61"/>
      <c r="G39" s="62"/>
    </row>
    <row r="40" spans="1:15" ht="21" hidden="1" x14ac:dyDescent="0.35">
      <c r="A40" s="31" t="s">
        <v>55</v>
      </c>
      <c r="B40" s="32">
        <f>B36</f>
        <v>2212.9531736997619</v>
      </c>
      <c r="F40" s="64"/>
      <c r="G40" s="60"/>
    </row>
    <row r="41" spans="1:15" ht="21" hidden="1" x14ac:dyDescent="0.35">
      <c r="A41" s="31" t="s">
        <v>21</v>
      </c>
      <c r="B41" s="17">
        <f>B11</f>
        <v>80</v>
      </c>
      <c r="F41" s="64"/>
      <c r="G41" s="46"/>
    </row>
    <row r="42" spans="1:15" ht="21" hidden="1" x14ac:dyDescent="0.35">
      <c r="A42" s="31" t="s">
        <v>23</v>
      </c>
      <c r="B42" s="17">
        <f t="shared" ref="B42:B47" si="0">B12</f>
        <v>120</v>
      </c>
      <c r="F42" s="46"/>
      <c r="G42" s="60"/>
    </row>
    <row r="43" spans="1:15" ht="21" hidden="1" x14ac:dyDescent="0.35">
      <c r="A43" s="31" t="s">
        <v>25</v>
      </c>
      <c r="B43" s="17">
        <f t="shared" si="0"/>
        <v>0</v>
      </c>
      <c r="F43" s="61"/>
    </row>
    <row r="44" spans="1:15" hidden="1" x14ac:dyDescent="0.3">
      <c r="A44" s="31" t="s">
        <v>26</v>
      </c>
      <c r="B44" s="17">
        <f t="shared" si="0"/>
        <v>350</v>
      </c>
    </row>
    <row r="45" spans="1:15" hidden="1" x14ac:dyDescent="0.3">
      <c r="A45" s="31" t="s">
        <v>28</v>
      </c>
      <c r="B45" s="17">
        <f t="shared" si="0"/>
        <v>0</v>
      </c>
    </row>
    <row r="46" spans="1:15" hidden="1" x14ac:dyDescent="0.3">
      <c r="A46" s="31" t="s">
        <v>30</v>
      </c>
      <c r="B46" s="17">
        <f t="shared" si="0"/>
        <v>40</v>
      </c>
    </row>
    <row r="47" spans="1:15" hidden="1" x14ac:dyDescent="0.3">
      <c r="A47" s="25" t="s">
        <v>32</v>
      </c>
      <c r="B47" s="17">
        <f t="shared" si="0"/>
        <v>95</v>
      </c>
    </row>
    <row r="48" spans="1:15" hidden="1" x14ac:dyDescent="0.3">
      <c r="A48" s="25" t="s">
        <v>44</v>
      </c>
      <c r="B48" s="33">
        <f>SUM(B40:B47)</f>
        <v>2897.9531736997619</v>
      </c>
    </row>
    <row r="49" spans="1:5" hidden="1" x14ac:dyDescent="0.3"/>
    <row r="50" spans="1:5" ht="51.75" hidden="1" x14ac:dyDescent="0.3">
      <c r="A50" s="30" t="s">
        <v>22</v>
      </c>
      <c r="B50" s="30" t="s">
        <v>56</v>
      </c>
      <c r="D50" s="19"/>
    </row>
    <row r="51" spans="1:5" ht="18.75" hidden="1" x14ac:dyDescent="0.3">
      <c r="A51" s="49">
        <f>B18</f>
        <v>1200</v>
      </c>
      <c r="B51" s="43">
        <f>B48-A51</f>
        <v>1697.9531736997619</v>
      </c>
      <c r="D51" s="19"/>
      <c r="E51" s="18"/>
    </row>
    <row r="52" spans="1:5" x14ac:dyDescent="0.3">
      <c r="E52" s="18"/>
    </row>
    <row r="53" spans="1:5" x14ac:dyDescent="0.3">
      <c r="C53" s="18" t="s">
        <v>57</v>
      </c>
    </row>
  </sheetData>
  <sheetProtection algorithmName="SHA-512" hashValue="k6kUIGPoHrJV1bfs8yjpG+DKkJ5Fyyf7cTNLFA/tXuHhkIMDI79Izy7jDVpfG/0RxGHo6elc4T5h69L3XqyFOw==" saltValue="eVQ1Gr0X4I75BFrPcDPCkA==" spinCount="100000" sheet="1" objects="1" scenarios="1"/>
  <protectedRanges>
    <protectedRange sqref="B11:B18" name="Range2"/>
    <protectedRange sqref="B4:B9" name="Range1"/>
  </protectedRanges>
  <mergeCells count="9">
    <mergeCell ref="A1:F1"/>
    <mergeCell ref="A39:B39"/>
    <mergeCell ref="A20:B20"/>
    <mergeCell ref="A3:B3"/>
    <mergeCell ref="A10:B10"/>
    <mergeCell ref="E3:F3"/>
    <mergeCell ref="A2:B2"/>
    <mergeCell ref="E2:F2"/>
    <mergeCell ref="C13:D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88"/>
  <sheetViews>
    <sheetView workbookViewId="0">
      <selection activeCell="R19" sqref="R19"/>
    </sheetView>
  </sheetViews>
  <sheetFormatPr defaultRowHeight="12.75" x14ac:dyDescent="0.2"/>
  <cols>
    <col min="1" max="1" width="12.28515625" style="1" customWidth="1"/>
    <col min="2" max="2" width="13.5703125" style="1" customWidth="1"/>
    <col min="3" max="3" width="11.7109375" style="1" customWidth="1"/>
    <col min="4" max="4" width="10.7109375" style="1" customWidth="1"/>
    <col min="5" max="5" width="11.140625" style="1" customWidth="1"/>
    <col min="6" max="6" width="13.42578125" style="1" customWidth="1"/>
    <col min="7" max="7" width="12.140625" style="1" customWidth="1"/>
    <col min="8" max="8" width="12.28515625" style="1" customWidth="1"/>
    <col min="9" max="256" width="9.140625" style="1"/>
    <col min="257" max="257" width="12.28515625" style="1" customWidth="1"/>
    <col min="258" max="258" width="13.5703125" style="1" customWidth="1"/>
    <col min="259" max="259" width="11.7109375" style="1" customWidth="1"/>
    <col min="260" max="260" width="10.7109375" style="1" customWidth="1"/>
    <col min="261" max="261" width="11.140625" style="1" customWidth="1"/>
    <col min="262" max="262" width="13.42578125" style="1" customWidth="1"/>
    <col min="263" max="263" width="12.140625" style="1" customWidth="1"/>
    <col min="264" max="264" width="12.28515625" style="1" customWidth="1"/>
    <col min="265" max="512" width="9.140625" style="1"/>
    <col min="513" max="513" width="12.28515625" style="1" customWidth="1"/>
    <col min="514" max="514" width="13.5703125" style="1" customWidth="1"/>
    <col min="515" max="515" width="11.7109375" style="1" customWidth="1"/>
    <col min="516" max="516" width="10.7109375" style="1" customWidth="1"/>
    <col min="517" max="517" width="11.140625" style="1" customWidth="1"/>
    <col min="518" max="518" width="13.42578125" style="1" customWidth="1"/>
    <col min="519" max="519" width="12.140625" style="1" customWidth="1"/>
    <col min="520" max="520" width="12.28515625" style="1" customWidth="1"/>
    <col min="521" max="768" width="9.140625" style="1"/>
    <col min="769" max="769" width="12.28515625" style="1" customWidth="1"/>
    <col min="770" max="770" width="13.5703125" style="1" customWidth="1"/>
    <col min="771" max="771" width="11.7109375" style="1" customWidth="1"/>
    <col min="772" max="772" width="10.7109375" style="1" customWidth="1"/>
    <col min="773" max="773" width="11.140625" style="1" customWidth="1"/>
    <col min="774" max="774" width="13.42578125" style="1" customWidth="1"/>
    <col min="775" max="775" width="12.140625" style="1" customWidth="1"/>
    <col min="776" max="776" width="12.28515625" style="1" customWidth="1"/>
    <col min="777" max="1024" width="9.140625" style="1"/>
    <col min="1025" max="1025" width="12.28515625" style="1" customWidth="1"/>
    <col min="1026" max="1026" width="13.5703125" style="1" customWidth="1"/>
    <col min="1027" max="1027" width="11.7109375" style="1" customWidth="1"/>
    <col min="1028" max="1028" width="10.7109375" style="1" customWidth="1"/>
    <col min="1029" max="1029" width="11.140625" style="1" customWidth="1"/>
    <col min="1030" max="1030" width="13.42578125" style="1" customWidth="1"/>
    <col min="1031" max="1031" width="12.140625" style="1" customWidth="1"/>
    <col min="1032" max="1032" width="12.28515625" style="1" customWidth="1"/>
    <col min="1033" max="1280" width="9.140625" style="1"/>
    <col min="1281" max="1281" width="12.28515625" style="1" customWidth="1"/>
    <col min="1282" max="1282" width="13.5703125" style="1" customWidth="1"/>
    <col min="1283" max="1283" width="11.7109375" style="1" customWidth="1"/>
    <col min="1284" max="1284" width="10.7109375" style="1" customWidth="1"/>
    <col min="1285" max="1285" width="11.140625" style="1" customWidth="1"/>
    <col min="1286" max="1286" width="13.42578125" style="1" customWidth="1"/>
    <col min="1287" max="1287" width="12.140625" style="1" customWidth="1"/>
    <col min="1288" max="1288" width="12.28515625" style="1" customWidth="1"/>
    <col min="1289" max="1536" width="9.140625" style="1"/>
    <col min="1537" max="1537" width="12.28515625" style="1" customWidth="1"/>
    <col min="1538" max="1538" width="13.5703125" style="1" customWidth="1"/>
    <col min="1539" max="1539" width="11.7109375" style="1" customWidth="1"/>
    <col min="1540" max="1540" width="10.7109375" style="1" customWidth="1"/>
    <col min="1541" max="1541" width="11.140625" style="1" customWidth="1"/>
    <col min="1542" max="1542" width="13.42578125" style="1" customWidth="1"/>
    <col min="1543" max="1543" width="12.140625" style="1" customWidth="1"/>
    <col min="1544" max="1544" width="12.28515625" style="1" customWidth="1"/>
    <col min="1545" max="1792" width="9.140625" style="1"/>
    <col min="1793" max="1793" width="12.28515625" style="1" customWidth="1"/>
    <col min="1794" max="1794" width="13.5703125" style="1" customWidth="1"/>
    <col min="1795" max="1795" width="11.7109375" style="1" customWidth="1"/>
    <col min="1796" max="1796" width="10.7109375" style="1" customWidth="1"/>
    <col min="1797" max="1797" width="11.140625" style="1" customWidth="1"/>
    <col min="1798" max="1798" width="13.42578125" style="1" customWidth="1"/>
    <col min="1799" max="1799" width="12.140625" style="1" customWidth="1"/>
    <col min="1800" max="1800" width="12.28515625" style="1" customWidth="1"/>
    <col min="1801" max="2048" width="9.140625" style="1"/>
    <col min="2049" max="2049" width="12.28515625" style="1" customWidth="1"/>
    <col min="2050" max="2050" width="13.5703125" style="1" customWidth="1"/>
    <col min="2051" max="2051" width="11.7109375" style="1" customWidth="1"/>
    <col min="2052" max="2052" width="10.7109375" style="1" customWidth="1"/>
    <col min="2053" max="2053" width="11.140625" style="1" customWidth="1"/>
    <col min="2054" max="2054" width="13.42578125" style="1" customWidth="1"/>
    <col min="2055" max="2055" width="12.140625" style="1" customWidth="1"/>
    <col min="2056" max="2056" width="12.28515625" style="1" customWidth="1"/>
    <col min="2057" max="2304" width="9.140625" style="1"/>
    <col min="2305" max="2305" width="12.28515625" style="1" customWidth="1"/>
    <col min="2306" max="2306" width="13.5703125" style="1" customWidth="1"/>
    <col min="2307" max="2307" width="11.7109375" style="1" customWidth="1"/>
    <col min="2308" max="2308" width="10.7109375" style="1" customWidth="1"/>
    <col min="2309" max="2309" width="11.140625" style="1" customWidth="1"/>
    <col min="2310" max="2310" width="13.42578125" style="1" customWidth="1"/>
    <col min="2311" max="2311" width="12.140625" style="1" customWidth="1"/>
    <col min="2312" max="2312" width="12.28515625" style="1" customWidth="1"/>
    <col min="2313" max="2560" width="9.140625" style="1"/>
    <col min="2561" max="2561" width="12.28515625" style="1" customWidth="1"/>
    <col min="2562" max="2562" width="13.5703125" style="1" customWidth="1"/>
    <col min="2563" max="2563" width="11.7109375" style="1" customWidth="1"/>
    <col min="2564" max="2564" width="10.7109375" style="1" customWidth="1"/>
    <col min="2565" max="2565" width="11.140625" style="1" customWidth="1"/>
    <col min="2566" max="2566" width="13.42578125" style="1" customWidth="1"/>
    <col min="2567" max="2567" width="12.140625" style="1" customWidth="1"/>
    <col min="2568" max="2568" width="12.28515625" style="1" customWidth="1"/>
    <col min="2569" max="2816" width="9.140625" style="1"/>
    <col min="2817" max="2817" width="12.28515625" style="1" customWidth="1"/>
    <col min="2818" max="2818" width="13.5703125" style="1" customWidth="1"/>
    <col min="2819" max="2819" width="11.7109375" style="1" customWidth="1"/>
    <col min="2820" max="2820" width="10.7109375" style="1" customWidth="1"/>
    <col min="2821" max="2821" width="11.140625" style="1" customWidth="1"/>
    <col min="2822" max="2822" width="13.42578125" style="1" customWidth="1"/>
    <col min="2823" max="2823" width="12.140625" style="1" customWidth="1"/>
    <col min="2824" max="2824" width="12.28515625" style="1" customWidth="1"/>
    <col min="2825" max="3072" width="9.140625" style="1"/>
    <col min="3073" max="3073" width="12.28515625" style="1" customWidth="1"/>
    <col min="3074" max="3074" width="13.5703125" style="1" customWidth="1"/>
    <col min="3075" max="3075" width="11.7109375" style="1" customWidth="1"/>
    <col min="3076" max="3076" width="10.7109375" style="1" customWidth="1"/>
    <col min="3077" max="3077" width="11.140625" style="1" customWidth="1"/>
    <col min="3078" max="3078" width="13.42578125" style="1" customWidth="1"/>
    <col min="3079" max="3079" width="12.140625" style="1" customWidth="1"/>
    <col min="3080" max="3080" width="12.28515625" style="1" customWidth="1"/>
    <col min="3081" max="3328" width="9.140625" style="1"/>
    <col min="3329" max="3329" width="12.28515625" style="1" customWidth="1"/>
    <col min="3330" max="3330" width="13.5703125" style="1" customWidth="1"/>
    <col min="3331" max="3331" width="11.7109375" style="1" customWidth="1"/>
    <col min="3332" max="3332" width="10.7109375" style="1" customWidth="1"/>
    <col min="3333" max="3333" width="11.140625" style="1" customWidth="1"/>
    <col min="3334" max="3334" width="13.42578125" style="1" customWidth="1"/>
    <col min="3335" max="3335" width="12.140625" style="1" customWidth="1"/>
    <col min="3336" max="3336" width="12.28515625" style="1" customWidth="1"/>
    <col min="3337" max="3584" width="9.140625" style="1"/>
    <col min="3585" max="3585" width="12.28515625" style="1" customWidth="1"/>
    <col min="3586" max="3586" width="13.5703125" style="1" customWidth="1"/>
    <col min="3587" max="3587" width="11.7109375" style="1" customWidth="1"/>
    <col min="3588" max="3588" width="10.7109375" style="1" customWidth="1"/>
    <col min="3589" max="3589" width="11.140625" style="1" customWidth="1"/>
    <col min="3590" max="3590" width="13.42578125" style="1" customWidth="1"/>
    <col min="3591" max="3591" width="12.140625" style="1" customWidth="1"/>
    <col min="3592" max="3592" width="12.28515625" style="1" customWidth="1"/>
    <col min="3593" max="3840" width="9.140625" style="1"/>
    <col min="3841" max="3841" width="12.28515625" style="1" customWidth="1"/>
    <col min="3842" max="3842" width="13.5703125" style="1" customWidth="1"/>
    <col min="3843" max="3843" width="11.7109375" style="1" customWidth="1"/>
    <col min="3844" max="3844" width="10.7109375" style="1" customWidth="1"/>
    <col min="3845" max="3845" width="11.140625" style="1" customWidth="1"/>
    <col min="3846" max="3846" width="13.42578125" style="1" customWidth="1"/>
    <col min="3847" max="3847" width="12.140625" style="1" customWidth="1"/>
    <col min="3848" max="3848" width="12.28515625" style="1" customWidth="1"/>
    <col min="3849" max="4096" width="9.140625" style="1"/>
    <col min="4097" max="4097" width="12.28515625" style="1" customWidth="1"/>
    <col min="4098" max="4098" width="13.5703125" style="1" customWidth="1"/>
    <col min="4099" max="4099" width="11.7109375" style="1" customWidth="1"/>
    <col min="4100" max="4100" width="10.7109375" style="1" customWidth="1"/>
    <col min="4101" max="4101" width="11.140625" style="1" customWidth="1"/>
    <col min="4102" max="4102" width="13.42578125" style="1" customWidth="1"/>
    <col min="4103" max="4103" width="12.140625" style="1" customWidth="1"/>
    <col min="4104" max="4104" width="12.28515625" style="1" customWidth="1"/>
    <col min="4105" max="4352" width="9.140625" style="1"/>
    <col min="4353" max="4353" width="12.28515625" style="1" customWidth="1"/>
    <col min="4354" max="4354" width="13.5703125" style="1" customWidth="1"/>
    <col min="4355" max="4355" width="11.7109375" style="1" customWidth="1"/>
    <col min="4356" max="4356" width="10.7109375" style="1" customWidth="1"/>
    <col min="4357" max="4357" width="11.140625" style="1" customWidth="1"/>
    <col min="4358" max="4358" width="13.42578125" style="1" customWidth="1"/>
    <col min="4359" max="4359" width="12.140625" style="1" customWidth="1"/>
    <col min="4360" max="4360" width="12.28515625" style="1" customWidth="1"/>
    <col min="4361" max="4608" width="9.140625" style="1"/>
    <col min="4609" max="4609" width="12.28515625" style="1" customWidth="1"/>
    <col min="4610" max="4610" width="13.5703125" style="1" customWidth="1"/>
    <col min="4611" max="4611" width="11.7109375" style="1" customWidth="1"/>
    <col min="4612" max="4612" width="10.7109375" style="1" customWidth="1"/>
    <col min="4613" max="4613" width="11.140625" style="1" customWidth="1"/>
    <col min="4614" max="4614" width="13.42578125" style="1" customWidth="1"/>
    <col min="4615" max="4615" width="12.140625" style="1" customWidth="1"/>
    <col min="4616" max="4616" width="12.28515625" style="1" customWidth="1"/>
    <col min="4617" max="4864" width="9.140625" style="1"/>
    <col min="4865" max="4865" width="12.28515625" style="1" customWidth="1"/>
    <col min="4866" max="4866" width="13.5703125" style="1" customWidth="1"/>
    <col min="4867" max="4867" width="11.7109375" style="1" customWidth="1"/>
    <col min="4868" max="4868" width="10.7109375" style="1" customWidth="1"/>
    <col min="4869" max="4869" width="11.140625" style="1" customWidth="1"/>
    <col min="4870" max="4870" width="13.42578125" style="1" customWidth="1"/>
    <col min="4871" max="4871" width="12.140625" style="1" customWidth="1"/>
    <col min="4872" max="4872" width="12.28515625" style="1" customWidth="1"/>
    <col min="4873" max="5120" width="9.140625" style="1"/>
    <col min="5121" max="5121" width="12.28515625" style="1" customWidth="1"/>
    <col min="5122" max="5122" width="13.5703125" style="1" customWidth="1"/>
    <col min="5123" max="5123" width="11.7109375" style="1" customWidth="1"/>
    <col min="5124" max="5124" width="10.7109375" style="1" customWidth="1"/>
    <col min="5125" max="5125" width="11.140625" style="1" customWidth="1"/>
    <col min="5126" max="5126" width="13.42578125" style="1" customWidth="1"/>
    <col min="5127" max="5127" width="12.140625" style="1" customWidth="1"/>
    <col min="5128" max="5128" width="12.28515625" style="1" customWidth="1"/>
    <col min="5129" max="5376" width="9.140625" style="1"/>
    <col min="5377" max="5377" width="12.28515625" style="1" customWidth="1"/>
    <col min="5378" max="5378" width="13.5703125" style="1" customWidth="1"/>
    <col min="5379" max="5379" width="11.7109375" style="1" customWidth="1"/>
    <col min="5380" max="5380" width="10.7109375" style="1" customWidth="1"/>
    <col min="5381" max="5381" width="11.140625" style="1" customWidth="1"/>
    <col min="5382" max="5382" width="13.42578125" style="1" customWidth="1"/>
    <col min="5383" max="5383" width="12.140625" style="1" customWidth="1"/>
    <col min="5384" max="5384" width="12.28515625" style="1" customWidth="1"/>
    <col min="5385" max="5632" width="9.140625" style="1"/>
    <col min="5633" max="5633" width="12.28515625" style="1" customWidth="1"/>
    <col min="5634" max="5634" width="13.5703125" style="1" customWidth="1"/>
    <col min="5635" max="5635" width="11.7109375" style="1" customWidth="1"/>
    <col min="5636" max="5636" width="10.7109375" style="1" customWidth="1"/>
    <col min="5637" max="5637" width="11.140625" style="1" customWidth="1"/>
    <col min="5638" max="5638" width="13.42578125" style="1" customWidth="1"/>
    <col min="5639" max="5639" width="12.140625" style="1" customWidth="1"/>
    <col min="5640" max="5640" width="12.28515625" style="1" customWidth="1"/>
    <col min="5641" max="5888" width="9.140625" style="1"/>
    <col min="5889" max="5889" width="12.28515625" style="1" customWidth="1"/>
    <col min="5890" max="5890" width="13.5703125" style="1" customWidth="1"/>
    <col min="5891" max="5891" width="11.7109375" style="1" customWidth="1"/>
    <col min="5892" max="5892" width="10.7109375" style="1" customWidth="1"/>
    <col min="5893" max="5893" width="11.140625" style="1" customWidth="1"/>
    <col min="5894" max="5894" width="13.42578125" style="1" customWidth="1"/>
    <col min="5895" max="5895" width="12.140625" style="1" customWidth="1"/>
    <col min="5896" max="5896" width="12.28515625" style="1" customWidth="1"/>
    <col min="5897" max="6144" width="9.140625" style="1"/>
    <col min="6145" max="6145" width="12.28515625" style="1" customWidth="1"/>
    <col min="6146" max="6146" width="13.5703125" style="1" customWidth="1"/>
    <col min="6147" max="6147" width="11.7109375" style="1" customWidth="1"/>
    <col min="6148" max="6148" width="10.7109375" style="1" customWidth="1"/>
    <col min="6149" max="6149" width="11.140625" style="1" customWidth="1"/>
    <col min="6150" max="6150" width="13.42578125" style="1" customWidth="1"/>
    <col min="6151" max="6151" width="12.140625" style="1" customWidth="1"/>
    <col min="6152" max="6152" width="12.28515625" style="1" customWidth="1"/>
    <col min="6153" max="6400" width="9.140625" style="1"/>
    <col min="6401" max="6401" width="12.28515625" style="1" customWidth="1"/>
    <col min="6402" max="6402" width="13.5703125" style="1" customWidth="1"/>
    <col min="6403" max="6403" width="11.7109375" style="1" customWidth="1"/>
    <col min="6404" max="6404" width="10.7109375" style="1" customWidth="1"/>
    <col min="6405" max="6405" width="11.140625" style="1" customWidth="1"/>
    <col min="6406" max="6406" width="13.42578125" style="1" customWidth="1"/>
    <col min="6407" max="6407" width="12.140625" style="1" customWidth="1"/>
    <col min="6408" max="6408" width="12.28515625" style="1" customWidth="1"/>
    <col min="6409" max="6656" width="9.140625" style="1"/>
    <col min="6657" max="6657" width="12.28515625" style="1" customWidth="1"/>
    <col min="6658" max="6658" width="13.5703125" style="1" customWidth="1"/>
    <col min="6659" max="6659" width="11.7109375" style="1" customWidth="1"/>
    <col min="6660" max="6660" width="10.7109375" style="1" customWidth="1"/>
    <col min="6661" max="6661" width="11.140625" style="1" customWidth="1"/>
    <col min="6662" max="6662" width="13.42578125" style="1" customWidth="1"/>
    <col min="6663" max="6663" width="12.140625" style="1" customWidth="1"/>
    <col min="6664" max="6664" width="12.28515625" style="1" customWidth="1"/>
    <col min="6665" max="6912" width="9.140625" style="1"/>
    <col min="6913" max="6913" width="12.28515625" style="1" customWidth="1"/>
    <col min="6914" max="6914" width="13.5703125" style="1" customWidth="1"/>
    <col min="6915" max="6915" width="11.7109375" style="1" customWidth="1"/>
    <col min="6916" max="6916" width="10.7109375" style="1" customWidth="1"/>
    <col min="6917" max="6917" width="11.140625" style="1" customWidth="1"/>
    <col min="6918" max="6918" width="13.42578125" style="1" customWidth="1"/>
    <col min="6919" max="6919" width="12.140625" style="1" customWidth="1"/>
    <col min="6920" max="6920" width="12.28515625" style="1" customWidth="1"/>
    <col min="6921" max="7168" width="9.140625" style="1"/>
    <col min="7169" max="7169" width="12.28515625" style="1" customWidth="1"/>
    <col min="7170" max="7170" width="13.5703125" style="1" customWidth="1"/>
    <col min="7171" max="7171" width="11.7109375" style="1" customWidth="1"/>
    <col min="7172" max="7172" width="10.7109375" style="1" customWidth="1"/>
    <col min="7173" max="7173" width="11.140625" style="1" customWidth="1"/>
    <col min="7174" max="7174" width="13.42578125" style="1" customWidth="1"/>
    <col min="7175" max="7175" width="12.140625" style="1" customWidth="1"/>
    <col min="7176" max="7176" width="12.28515625" style="1" customWidth="1"/>
    <col min="7177" max="7424" width="9.140625" style="1"/>
    <col min="7425" max="7425" width="12.28515625" style="1" customWidth="1"/>
    <col min="7426" max="7426" width="13.5703125" style="1" customWidth="1"/>
    <col min="7427" max="7427" width="11.7109375" style="1" customWidth="1"/>
    <col min="7428" max="7428" width="10.7109375" style="1" customWidth="1"/>
    <col min="7429" max="7429" width="11.140625" style="1" customWidth="1"/>
    <col min="7430" max="7430" width="13.42578125" style="1" customWidth="1"/>
    <col min="7431" max="7431" width="12.140625" style="1" customWidth="1"/>
    <col min="7432" max="7432" width="12.28515625" style="1" customWidth="1"/>
    <col min="7433" max="7680" width="9.140625" style="1"/>
    <col min="7681" max="7681" width="12.28515625" style="1" customWidth="1"/>
    <col min="7682" max="7682" width="13.5703125" style="1" customWidth="1"/>
    <col min="7683" max="7683" width="11.7109375" style="1" customWidth="1"/>
    <col min="7684" max="7684" width="10.7109375" style="1" customWidth="1"/>
    <col min="7685" max="7685" width="11.140625" style="1" customWidth="1"/>
    <col min="7686" max="7686" width="13.42578125" style="1" customWidth="1"/>
    <col min="7687" max="7687" width="12.140625" style="1" customWidth="1"/>
    <col min="7688" max="7688" width="12.28515625" style="1" customWidth="1"/>
    <col min="7689" max="7936" width="9.140625" style="1"/>
    <col min="7937" max="7937" width="12.28515625" style="1" customWidth="1"/>
    <col min="7938" max="7938" width="13.5703125" style="1" customWidth="1"/>
    <col min="7939" max="7939" width="11.7109375" style="1" customWidth="1"/>
    <col min="7940" max="7940" width="10.7109375" style="1" customWidth="1"/>
    <col min="7941" max="7941" width="11.140625" style="1" customWidth="1"/>
    <col min="7942" max="7942" width="13.42578125" style="1" customWidth="1"/>
    <col min="7943" max="7943" width="12.140625" style="1" customWidth="1"/>
    <col min="7944" max="7944" width="12.28515625" style="1" customWidth="1"/>
    <col min="7945" max="8192" width="9.140625" style="1"/>
    <col min="8193" max="8193" width="12.28515625" style="1" customWidth="1"/>
    <col min="8194" max="8194" width="13.5703125" style="1" customWidth="1"/>
    <col min="8195" max="8195" width="11.7109375" style="1" customWidth="1"/>
    <col min="8196" max="8196" width="10.7109375" style="1" customWidth="1"/>
    <col min="8197" max="8197" width="11.140625" style="1" customWidth="1"/>
    <col min="8198" max="8198" width="13.42578125" style="1" customWidth="1"/>
    <col min="8199" max="8199" width="12.140625" style="1" customWidth="1"/>
    <col min="8200" max="8200" width="12.28515625" style="1" customWidth="1"/>
    <col min="8201" max="8448" width="9.140625" style="1"/>
    <col min="8449" max="8449" width="12.28515625" style="1" customWidth="1"/>
    <col min="8450" max="8450" width="13.5703125" style="1" customWidth="1"/>
    <col min="8451" max="8451" width="11.7109375" style="1" customWidth="1"/>
    <col min="8452" max="8452" width="10.7109375" style="1" customWidth="1"/>
    <col min="8453" max="8453" width="11.140625" style="1" customWidth="1"/>
    <col min="8454" max="8454" width="13.42578125" style="1" customWidth="1"/>
    <col min="8455" max="8455" width="12.140625" style="1" customWidth="1"/>
    <col min="8456" max="8456" width="12.28515625" style="1" customWidth="1"/>
    <col min="8457" max="8704" width="9.140625" style="1"/>
    <col min="8705" max="8705" width="12.28515625" style="1" customWidth="1"/>
    <col min="8706" max="8706" width="13.5703125" style="1" customWidth="1"/>
    <col min="8707" max="8707" width="11.7109375" style="1" customWidth="1"/>
    <col min="8708" max="8708" width="10.7109375" style="1" customWidth="1"/>
    <col min="8709" max="8709" width="11.140625" style="1" customWidth="1"/>
    <col min="8710" max="8710" width="13.42578125" style="1" customWidth="1"/>
    <col min="8711" max="8711" width="12.140625" style="1" customWidth="1"/>
    <col min="8712" max="8712" width="12.28515625" style="1" customWidth="1"/>
    <col min="8713" max="8960" width="9.140625" style="1"/>
    <col min="8961" max="8961" width="12.28515625" style="1" customWidth="1"/>
    <col min="8962" max="8962" width="13.5703125" style="1" customWidth="1"/>
    <col min="8963" max="8963" width="11.7109375" style="1" customWidth="1"/>
    <col min="8964" max="8964" width="10.7109375" style="1" customWidth="1"/>
    <col min="8965" max="8965" width="11.140625" style="1" customWidth="1"/>
    <col min="8966" max="8966" width="13.42578125" style="1" customWidth="1"/>
    <col min="8967" max="8967" width="12.140625" style="1" customWidth="1"/>
    <col min="8968" max="8968" width="12.28515625" style="1" customWidth="1"/>
    <col min="8969" max="9216" width="9.140625" style="1"/>
    <col min="9217" max="9217" width="12.28515625" style="1" customWidth="1"/>
    <col min="9218" max="9218" width="13.5703125" style="1" customWidth="1"/>
    <col min="9219" max="9219" width="11.7109375" style="1" customWidth="1"/>
    <col min="9220" max="9220" width="10.7109375" style="1" customWidth="1"/>
    <col min="9221" max="9221" width="11.140625" style="1" customWidth="1"/>
    <col min="9222" max="9222" width="13.42578125" style="1" customWidth="1"/>
    <col min="9223" max="9223" width="12.140625" style="1" customWidth="1"/>
    <col min="9224" max="9224" width="12.28515625" style="1" customWidth="1"/>
    <col min="9225" max="9472" width="9.140625" style="1"/>
    <col min="9473" max="9473" width="12.28515625" style="1" customWidth="1"/>
    <col min="9474" max="9474" width="13.5703125" style="1" customWidth="1"/>
    <col min="9475" max="9475" width="11.7109375" style="1" customWidth="1"/>
    <col min="9476" max="9476" width="10.7109375" style="1" customWidth="1"/>
    <col min="9477" max="9477" width="11.140625" style="1" customWidth="1"/>
    <col min="9478" max="9478" width="13.42578125" style="1" customWidth="1"/>
    <col min="9479" max="9479" width="12.140625" style="1" customWidth="1"/>
    <col min="9480" max="9480" width="12.28515625" style="1" customWidth="1"/>
    <col min="9481" max="9728" width="9.140625" style="1"/>
    <col min="9729" max="9729" width="12.28515625" style="1" customWidth="1"/>
    <col min="9730" max="9730" width="13.5703125" style="1" customWidth="1"/>
    <col min="9731" max="9731" width="11.7109375" style="1" customWidth="1"/>
    <col min="9732" max="9732" width="10.7109375" style="1" customWidth="1"/>
    <col min="9733" max="9733" width="11.140625" style="1" customWidth="1"/>
    <col min="9734" max="9734" width="13.42578125" style="1" customWidth="1"/>
    <col min="9735" max="9735" width="12.140625" style="1" customWidth="1"/>
    <col min="9736" max="9736" width="12.28515625" style="1" customWidth="1"/>
    <col min="9737" max="9984" width="9.140625" style="1"/>
    <col min="9985" max="9985" width="12.28515625" style="1" customWidth="1"/>
    <col min="9986" max="9986" width="13.5703125" style="1" customWidth="1"/>
    <col min="9987" max="9987" width="11.7109375" style="1" customWidth="1"/>
    <col min="9988" max="9988" width="10.7109375" style="1" customWidth="1"/>
    <col min="9989" max="9989" width="11.140625" style="1" customWidth="1"/>
    <col min="9990" max="9990" width="13.42578125" style="1" customWidth="1"/>
    <col min="9991" max="9991" width="12.140625" style="1" customWidth="1"/>
    <col min="9992" max="9992" width="12.28515625" style="1" customWidth="1"/>
    <col min="9993" max="10240" width="9.140625" style="1"/>
    <col min="10241" max="10241" width="12.28515625" style="1" customWidth="1"/>
    <col min="10242" max="10242" width="13.5703125" style="1" customWidth="1"/>
    <col min="10243" max="10243" width="11.7109375" style="1" customWidth="1"/>
    <col min="10244" max="10244" width="10.7109375" style="1" customWidth="1"/>
    <col min="10245" max="10245" width="11.140625" style="1" customWidth="1"/>
    <col min="10246" max="10246" width="13.42578125" style="1" customWidth="1"/>
    <col min="10247" max="10247" width="12.140625" style="1" customWidth="1"/>
    <col min="10248" max="10248" width="12.28515625" style="1" customWidth="1"/>
    <col min="10249" max="10496" width="9.140625" style="1"/>
    <col min="10497" max="10497" width="12.28515625" style="1" customWidth="1"/>
    <col min="10498" max="10498" width="13.5703125" style="1" customWidth="1"/>
    <col min="10499" max="10499" width="11.7109375" style="1" customWidth="1"/>
    <col min="10500" max="10500" width="10.7109375" style="1" customWidth="1"/>
    <col min="10501" max="10501" width="11.140625" style="1" customWidth="1"/>
    <col min="10502" max="10502" width="13.42578125" style="1" customWidth="1"/>
    <col min="10503" max="10503" width="12.140625" style="1" customWidth="1"/>
    <col min="10504" max="10504" width="12.28515625" style="1" customWidth="1"/>
    <col min="10505" max="10752" width="9.140625" style="1"/>
    <col min="10753" max="10753" width="12.28515625" style="1" customWidth="1"/>
    <col min="10754" max="10754" width="13.5703125" style="1" customWidth="1"/>
    <col min="10755" max="10755" width="11.7109375" style="1" customWidth="1"/>
    <col min="10756" max="10756" width="10.7109375" style="1" customWidth="1"/>
    <col min="10757" max="10757" width="11.140625" style="1" customWidth="1"/>
    <col min="10758" max="10758" width="13.42578125" style="1" customWidth="1"/>
    <col min="10759" max="10759" width="12.140625" style="1" customWidth="1"/>
    <col min="10760" max="10760" width="12.28515625" style="1" customWidth="1"/>
    <col min="10761" max="11008" width="9.140625" style="1"/>
    <col min="11009" max="11009" width="12.28515625" style="1" customWidth="1"/>
    <col min="11010" max="11010" width="13.5703125" style="1" customWidth="1"/>
    <col min="11011" max="11011" width="11.7109375" style="1" customWidth="1"/>
    <col min="11012" max="11012" width="10.7109375" style="1" customWidth="1"/>
    <col min="11013" max="11013" width="11.140625" style="1" customWidth="1"/>
    <col min="11014" max="11014" width="13.42578125" style="1" customWidth="1"/>
    <col min="11015" max="11015" width="12.140625" style="1" customWidth="1"/>
    <col min="11016" max="11016" width="12.28515625" style="1" customWidth="1"/>
    <col min="11017" max="11264" width="9.140625" style="1"/>
    <col min="11265" max="11265" width="12.28515625" style="1" customWidth="1"/>
    <col min="11266" max="11266" width="13.5703125" style="1" customWidth="1"/>
    <col min="11267" max="11267" width="11.7109375" style="1" customWidth="1"/>
    <col min="11268" max="11268" width="10.7109375" style="1" customWidth="1"/>
    <col min="11269" max="11269" width="11.140625" style="1" customWidth="1"/>
    <col min="11270" max="11270" width="13.42578125" style="1" customWidth="1"/>
    <col min="11271" max="11271" width="12.140625" style="1" customWidth="1"/>
    <col min="11272" max="11272" width="12.28515625" style="1" customWidth="1"/>
    <col min="11273" max="11520" width="9.140625" style="1"/>
    <col min="11521" max="11521" width="12.28515625" style="1" customWidth="1"/>
    <col min="11522" max="11522" width="13.5703125" style="1" customWidth="1"/>
    <col min="11523" max="11523" width="11.7109375" style="1" customWidth="1"/>
    <col min="11524" max="11524" width="10.7109375" style="1" customWidth="1"/>
    <col min="11525" max="11525" width="11.140625" style="1" customWidth="1"/>
    <col min="11526" max="11526" width="13.42578125" style="1" customWidth="1"/>
    <col min="11527" max="11527" width="12.140625" style="1" customWidth="1"/>
    <col min="11528" max="11528" width="12.28515625" style="1" customWidth="1"/>
    <col min="11529" max="11776" width="9.140625" style="1"/>
    <col min="11777" max="11777" width="12.28515625" style="1" customWidth="1"/>
    <col min="11778" max="11778" width="13.5703125" style="1" customWidth="1"/>
    <col min="11779" max="11779" width="11.7109375" style="1" customWidth="1"/>
    <col min="11780" max="11780" width="10.7109375" style="1" customWidth="1"/>
    <col min="11781" max="11781" width="11.140625" style="1" customWidth="1"/>
    <col min="11782" max="11782" width="13.42578125" style="1" customWidth="1"/>
    <col min="11783" max="11783" width="12.140625" style="1" customWidth="1"/>
    <col min="11784" max="11784" width="12.28515625" style="1" customWidth="1"/>
    <col min="11785" max="12032" width="9.140625" style="1"/>
    <col min="12033" max="12033" width="12.28515625" style="1" customWidth="1"/>
    <col min="12034" max="12034" width="13.5703125" style="1" customWidth="1"/>
    <col min="12035" max="12035" width="11.7109375" style="1" customWidth="1"/>
    <col min="12036" max="12036" width="10.7109375" style="1" customWidth="1"/>
    <col min="12037" max="12037" width="11.140625" style="1" customWidth="1"/>
    <col min="12038" max="12038" width="13.42578125" style="1" customWidth="1"/>
    <col min="12039" max="12039" width="12.140625" style="1" customWidth="1"/>
    <col min="12040" max="12040" width="12.28515625" style="1" customWidth="1"/>
    <col min="12041" max="12288" width="9.140625" style="1"/>
    <col min="12289" max="12289" width="12.28515625" style="1" customWidth="1"/>
    <col min="12290" max="12290" width="13.5703125" style="1" customWidth="1"/>
    <col min="12291" max="12291" width="11.7109375" style="1" customWidth="1"/>
    <col min="12292" max="12292" width="10.7109375" style="1" customWidth="1"/>
    <col min="12293" max="12293" width="11.140625" style="1" customWidth="1"/>
    <col min="12294" max="12294" width="13.42578125" style="1" customWidth="1"/>
    <col min="12295" max="12295" width="12.140625" style="1" customWidth="1"/>
    <col min="12296" max="12296" width="12.28515625" style="1" customWidth="1"/>
    <col min="12297" max="12544" width="9.140625" style="1"/>
    <col min="12545" max="12545" width="12.28515625" style="1" customWidth="1"/>
    <col min="12546" max="12546" width="13.5703125" style="1" customWidth="1"/>
    <col min="12547" max="12547" width="11.7109375" style="1" customWidth="1"/>
    <col min="12548" max="12548" width="10.7109375" style="1" customWidth="1"/>
    <col min="12549" max="12549" width="11.140625" style="1" customWidth="1"/>
    <col min="12550" max="12550" width="13.42578125" style="1" customWidth="1"/>
    <col min="12551" max="12551" width="12.140625" style="1" customWidth="1"/>
    <col min="12552" max="12552" width="12.28515625" style="1" customWidth="1"/>
    <col min="12553" max="12800" width="9.140625" style="1"/>
    <col min="12801" max="12801" width="12.28515625" style="1" customWidth="1"/>
    <col min="12802" max="12802" width="13.5703125" style="1" customWidth="1"/>
    <col min="12803" max="12803" width="11.7109375" style="1" customWidth="1"/>
    <col min="12804" max="12804" width="10.7109375" style="1" customWidth="1"/>
    <col min="12805" max="12805" width="11.140625" style="1" customWidth="1"/>
    <col min="12806" max="12806" width="13.42578125" style="1" customWidth="1"/>
    <col min="12807" max="12807" width="12.140625" style="1" customWidth="1"/>
    <col min="12808" max="12808" width="12.28515625" style="1" customWidth="1"/>
    <col min="12809" max="13056" width="9.140625" style="1"/>
    <col min="13057" max="13057" width="12.28515625" style="1" customWidth="1"/>
    <col min="13058" max="13058" width="13.5703125" style="1" customWidth="1"/>
    <col min="13059" max="13059" width="11.7109375" style="1" customWidth="1"/>
    <col min="13060" max="13060" width="10.7109375" style="1" customWidth="1"/>
    <col min="13061" max="13061" width="11.140625" style="1" customWidth="1"/>
    <col min="13062" max="13062" width="13.42578125" style="1" customWidth="1"/>
    <col min="13063" max="13063" width="12.140625" style="1" customWidth="1"/>
    <col min="13064" max="13064" width="12.28515625" style="1" customWidth="1"/>
    <col min="13065" max="13312" width="9.140625" style="1"/>
    <col min="13313" max="13313" width="12.28515625" style="1" customWidth="1"/>
    <col min="13314" max="13314" width="13.5703125" style="1" customWidth="1"/>
    <col min="13315" max="13315" width="11.7109375" style="1" customWidth="1"/>
    <col min="13316" max="13316" width="10.7109375" style="1" customWidth="1"/>
    <col min="13317" max="13317" width="11.140625" style="1" customWidth="1"/>
    <col min="13318" max="13318" width="13.42578125" style="1" customWidth="1"/>
    <col min="13319" max="13319" width="12.140625" style="1" customWidth="1"/>
    <col min="13320" max="13320" width="12.28515625" style="1" customWidth="1"/>
    <col min="13321" max="13568" width="9.140625" style="1"/>
    <col min="13569" max="13569" width="12.28515625" style="1" customWidth="1"/>
    <col min="13570" max="13570" width="13.5703125" style="1" customWidth="1"/>
    <col min="13571" max="13571" width="11.7109375" style="1" customWidth="1"/>
    <col min="13572" max="13572" width="10.7109375" style="1" customWidth="1"/>
    <col min="13573" max="13573" width="11.140625" style="1" customWidth="1"/>
    <col min="13574" max="13574" width="13.42578125" style="1" customWidth="1"/>
    <col min="13575" max="13575" width="12.140625" style="1" customWidth="1"/>
    <col min="13576" max="13576" width="12.28515625" style="1" customWidth="1"/>
    <col min="13577" max="13824" width="9.140625" style="1"/>
    <col min="13825" max="13825" width="12.28515625" style="1" customWidth="1"/>
    <col min="13826" max="13826" width="13.5703125" style="1" customWidth="1"/>
    <col min="13827" max="13827" width="11.7109375" style="1" customWidth="1"/>
    <col min="13828" max="13828" width="10.7109375" style="1" customWidth="1"/>
    <col min="13829" max="13829" width="11.140625" style="1" customWidth="1"/>
    <col min="13830" max="13830" width="13.42578125" style="1" customWidth="1"/>
    <col min="13831" max="13831" width="12.140625" style="1" customWidth="1"/>
    <col min="13832" max="13832" width="12.28515625" style="1" customWidth="1"/>
    <col min="13833" max="14080" width="9.140625" style="1"/>
    <col min="14081" max="14081" width="12.28515625" style="1" customWidth="1"/>
    <col min="14082" max="14082" width="13.5703125" style="1" customWidth="1"/>
    <col min="14083" max="14083" width="11.7109375" style="1" customWidth="1"/>
    <col min="14084" max="14084" width="10.7109375" style="1" customWidth="1"/>
    <col min="14085" max="14085" width="11.140625" style="1" customWidth="1"/>
    <col min="14086" max="14086" width="13.42578125" style="1" customWidth="1"/>
    <col min="14087" max="14087" width="12.140625" style="1" customWidth="1"/>
    <col min="14088" max="14088" width="12.28515625" style="1" customWidth="1"/>
    <col min="14089" max="14336" width="9.140625" style="1"/>
    <col min="14337" max="14337" width="12.28515625" style="1" customWidth="1"/>
    <col min="14338" max="14338" width="13.5703125" style="1" customWidth="1"/>
    <col min="14339" max="14339" width="11.7109375" style="1" customWidth="1"/>
    <col min="14340" max="14340" width="10.7109375" style="1" customWidth="1"/>
    <col min="14341" max="14341" width="11.140625" style="1" customWidth="1"/>
    <col min="14342" max="14342" width="13.42578125" style="1" customWidth="1"/>
    <col min="14343" max="14343" width="12.140625" style="1" customWidth="1"/>
    <col min="14344" max="14344" width="12.28515625" style="1" customWidth="1"/>
    <col min="14345" max="14592" width="9.140625" style="1"/>
    <col min="14593" max="14593" width="12.28515625" style="1" customWidth="1"/>
    <col min="14594" max="14594" width="13.5703125" style="1" customWidth="1"/>
    <col min="14595" max="14595" width="11.7109375" style="1" customWidth="1"/>
    <col min="14596" max="14596" width="10.7109375" style="1" customWidth="1"/>
    <col min="14597" max="14597" width="11.140625" style="1" customWidth="1"/>
    <col min="14598" max="14598" width="13.42578125" style="1" customWidth="1"/>
    <col min="14599" max="14599" width="12.140625" style="1" customWidth="1"/>
    <col min="14600" max="14600" width="12.28515625" style="1" customWidth="1"/>
    <col min="14601" max="14848" width="9.140625" style="1"/>
    <col min="14849" max="14849" width="12.28515625" style="1" customWidth="1"/>
    <col min="14850" max="14850" width="13.5703125" style="1" customWidth="1"/>
    <col min="14851" max="14851" width="11.7109375" style="1" customWidth="1"/>
    <col min="14852" max="14852" width="10.7109375" style="1" customWidth="1"/>
    <col min="14853" max="14853" width="11.140625" style="1" customWidth="1"/>
    <col min="14854" max="14854" width="13.42578125" style="1" customWidth="1"/>
    <col min="14855" max="14855" width="12.140625" style="1" customWidth="1"/>
    <col min="14856" max="14856" width="12.28515625" style="1" customWidth="1"/>
    <col min="14857" max="15104" width="9.140625" style="1"/>
    <col min="15105" max="15105" width="12.28515625" style="1" customWidth="1"/>
    <col min="15106" max="15106" width="13.5703125" style="1" customWidth="1"/>
    <col min="15107" max="15107" width="11.7109375" style="1" customWidth="1"/>
    <col min="15108" max="15108" width="10.7109375" style="1" customWidth="1"/>
    <col min="15109" max="15109" width="11.140625" style="1" customWidth="1"/>
    <col min="15110" max="15110" width="13.42578125" style="1" customWidth="1"/>
    <col min="15111" max="15111" width="12.140625" style="1" customWidth="1"/>
    <col min="15112" max="15112" width="12.28515625" style="1" customWidth="1"/>
    <col min="15113" max="15360" width="9.140625" style="1"/>
    <col min="15361" max="15361" width="12.28515625" style="1" customWidth="1"/>
    <col min="15362" max="15362" width="13.5703125" style="1" customWidth="1"/>
    <col min="15363" max="15363" width="11.7109375" style="1" customWidth="1"/>
    <col min="15364" max="15364" width="10.7109375" style="1" customWidth="1"/>
    <col min="15365" max="15365" width="11.140625" style="1" customWidth="1"/>
    <col min="15366" max="15366" width="13.42578125" style="1" customWidth="1"/>
    <col min="15367" max="15367" width="12.140625" style="1" customWidth="1"/>
    <col min="15368" max="15368" width="12.28515625" style="1" customWidth="1"/>
    <col min="15369" max="15616" width="9.140625" style="1"/>
    <col min="15617" max="15617" width="12.28515625" style="1" customWidth="1"/>
    <col min="15618" max="15618" width="13.5703125" style="1" customWidth="1"/>
    <col min="15619" max="15619" width="11.7109375" style="1" customWidth="1"/>
    <col min="15620" max="15620" width="10.7109375" style="1" customWidth="1"/>
    <col min="15621" max="15621" width="11.140625" style="1" customWidth="1"/>
    <col min="15622" max="15622" width="13.42578125" style="1" customWidth="1"/>
    <col min="15623" max="15623" width="12.140625" style="1" customWidth="1"/>
    <col min="15624" max="15624" width="12.28515625" style="1" customWidth="1"/>
    <col min="15625" max="15872" width="9.140625" style="1"/>
    <col min="15873" max="15873" width="12.28515625" style="1" customWidth="1"/>
    <col min="15874" max="15874" width="13.5703125" style="1" customWidth="1"/>
    <col min="15875" max="15875" width="11.7109375" style="1" customWidth="1"/>
    <col min="15876" max="15876" width="10.7109375" style="1" customWidth="1"/>
    <col min="15877" max="15877" width="11.140625" style="1" customWidth="1"/>
    <col min="15878" max="15878" width="13.42578125" style="1" customWidth="1"/>
    <col min="15879" max="15879" width="12.140625" style="1" customWidth="1"/>
    <col min="15880" max="15880" width="12.28515625" style="1" customWidth="1"/>
    <col min="15881" max="16128" width="9.140625" style="1"/>
    <col min="16129" max="16129" width="12.28515625" style="1" customWidth="1"/>
    <col min="16130" max="16130" width="13.5703125" style="1" customWidth="1"/>
    <col min="16131" max="16131" width="11.7109375" style="1" customWidth="1"/>
    <col min="16132" max="16132" width="10.7109375" style="1" customWidth="1"/>
    <col min="16133" max="16133" width="11.140625" style="1" customWidth="1"/>
    <col min="16134" max="16134" width="13.42578125" style="1" customWidth="1"/>
    <col min="16135" max="16135" width="12.140625" style="1" customWidth="1"/>
    <col min="16136" max="16136" width="12.28515625" style="1" customWidth="1"/>
    <col min="16137" max="16384" width="9.140625" style="1"/>
  </cols>
  <sheetData>
    <row r="1" spans="1:7" ht="18" x14ac:dyDescent="0.25">
      <c r="B1" s="2" t="s">
        <v>58</v>
      </c>
    </row>
    <row r="3" spans="1:7" x14ac:dyDescent="0.2">
      <c r="A3" s="1" t="s">
        <v>59</v>
      </c>
      <c r="E3" s="3">
        <f>Pro_Forma!B30</f>
        <v>2.5000000000000001E-2</v>
      </c>
    </row>
    <row r="4" spans="1:7" x14ac:dyDescent="0.2">
      <c r="A4" s="1" t="s">
        <v>60</v>
      </c>
      <c r="E4" s="1">
        <f>[1]Pro_Forma!E5</f>
        <v>2</v>
      </c>
    </row>
    <row r="5" spans="1:7" x14ac:dyDescent="0.2">
      <c r="A5" s="1" t="s">
        <v>61</v>
      </c>
      <c r="E5" s="1">
        <f>[1]Pro_Forma!E6</f>
        <v>12</v>
      </c>
    </row>
    <row r="6" spans="1:7" x14ac:dyDescent="0.2">
      <c r="A6" s="1" t="s">
        <v>62</v>
      </c>
      <c r="E6" s="4">
        <f>(1+$E$3/$E$4)^$E$4-1</f>
        <v>2.5156249999999991E-2</v>
      </c>
      <c r="F6" s="3"/>
      <c r="G6" s="1" t="s">
        <v>63</v>
      </c>
    </row>
    <row r="7" spans="1:7" ht="15.75" x14ac:dyDescent="0.3">
      <c r="A7" s="1" t="s">
        <v>64</v>
      </c>
      <c r="E7" s="1">
        <f>Pro_Forma!B34</f>
        <v>300</v>
      </c>
      <c r="G7" s="1" t="s">
        <v>65</v>
      </c>
    </row>
    <row r="8" spans="1:7" x14ac:dyDescent="0.2">
      <c r="A8" s="1" t="s">
        <v>66</v>
      </c>
      <c r="E8" s="5">
        <f>[1]Pro_Forma!E2</f>
        <v>481222.8</v>
      </c>
    </row>
    <row r="9" spans="1:7" x14ac:dyDescent="0.2">
      <c r="A9" s="1" t="s">
        <v>67</v>
      </c>
      <c r="E9" s="3">
        <f>(1+$E$3/$E$4)^($E$4/$E$5)-1</f>
        <v>2.0725647992037022E-3</v>
      </c>
      <c r="G9" s="3"/>
    </row>
    <row r="10" spans="1:7" x14ac:dyDescent="0.2">
      <c r="E10" s="3"/>
      <c r="G10" s="3"/>
    </row>
    <row r="11" spans="1:7" x14ac:dyDescent="0.2">
      <c r="A11" s="1" t="s">
        <v>68</v>
      </c>
      <c r="C11" s="1">
        <f>C23/B23</f>
        <v>4.4796622949387892E-3</v>
      </c>
      <c r="E11" s="3"/>
      <c r="G11" s="3"/>
    </row>
    <row r="12" spans="1:7" x14ac:dyDescent="0.2">
      <c r="A12" s="1" t="s">
        <v>69</v>
      </c>
      <c r="C12" s="1">
        <f>C11*12</f>
        <v>5.3755947539265471E-2</v>
      </c>
      <c r="E12" s="3"/>
      <c r="G12" s="3"/>
    </row>
    <row r="13" spans="1:7" x14ac:dyDescent="0.2">
      <c r="A13" s="1" t="s">
        <v>70</v>
      </c>
      <c r="C13" s="6">
        <f>C12*B23</f>
        <v>26555.438084397141</v>
      </c>
      <c r="G13" s="3"/>
    </row>
    <row r="14" spans="1:7" x14ac:dyDescent="0.2">
      <c r="A14" s="1" t="s">
        <v>71</v>
      </c>
      <c r="C14" s="7">
        <v>1.1000000000000001</v>
      </c>
      <c r="G14" s="3"/>
    </row>
    <row r="15" spans="1:7" x14ac:dyDescent="0.2">
      <c r="A15" s="1" t="s">
        <v>72</v>
      </c>
      <c r="C15" s="8">
        <f>C13*C14</f>
        <v>29210.981892836859</v>
      </c>
      <c r="E15" s="3"/>
      <c r="G15" s="3"/>
    </row>
    <row r="17" spans="1:8" x14ac:dyDescent="0.2">
      <c r="E17" s="3"/>
    </row>
    <row r="18" spans="1:8" x14ac:dyDescent="0.2">
      <c r="A18" s="9"/>
    </row>
    <row r="20" spans="1:8" ht="18" x14ac:dyDescent="0.25">
      <c r="B20" s="2" t="s">
        <v>73</v>
      </c>
    </row>
    <row r="21" spans="1:8" s="10" customFormat="1" x14ac:dyDescent="0.2">
      <c r="B21" s="10" t="s">
        <v>74</v>
      </c>
      <c r="F21" s="10" t="s">
        <v>75</v>
      </c>
      <c r="G21" s="11"/>
      <c r="H21" s="8"/>
    </row>
    <row r="22" spans="1:8" s="10" customFormat="1" x14ac:dyDescent="0.2">
      <c r="A22" s="10" t="s">
        <v>76</v>
      </c>
      <c r="B22" s="10" t="s">
        <v>77</v>
      </c>
      <c r="C22" s="10" t="s">
        <v>78</v>
      </c>
      <c r="D22" s="10" t="s">
        <v>79</v>
      </c>
      <c r="E22" s="10" t="s">
        <v>80</v>
      </c>
      <c r="F22" s="10" t="s">
        <v>77</v>
      </c>
      <c r="G22" s="11"/>
      <c r="H22" s="12"/>
    </row>
    <row r="23" spans="1:8" x14ac:dyDescent="0.2">
      <c r="A23" s="1">
        <v>1</v>
      </c>
      <c r="B23" s="6">
        <f>Pro_Forma!B28</f>
        <v>494000</v>
      </c>
      <c r="C23" s="9">
        <f>-1*PMT($E$9,$E$7,$B$23)</f>
        <v>2212.9531736997619</v>
      </c>
      <c r="D23" s="6">
        <f>$E$9*B23</f>
        <v>1023.8470108066289</v>
      </c>
      <c r="E23" s="9">
        <f>(C23-D23)+Pro_Forma!B$37</f>
        <v>1189.1061628931329</v>
      </c>
      <c r="F23" s="9">
        <f>B23-E23</f>
        <v>492810.89383710688</v>
      </c>
      <c r="H23" s="6"/>
    </row>
    <row r="24" spans="1:8" x14ac:dyDescent="0.2">
      <c r="A24" s="1">
        <v>2</v>
      </c>
      <c r="B24" s="9">
        <f>F23</f>
        <v>492810.89383710688</v>
      </c>
      <c r="C24" s="9">
        <f t="shared" ref="C24:C87" si="0">-1*PMT($E$9,$E$7,$B$23)</f>
        <v>2212.9531736997619</v>
      </c>
      <c r="D24" s="6">
        <f t="shared" ref="D24:D87" si="1">$E$9*B24</f>
        <v>1021.3825112309004</v>
      </c>
      <c r="E24" s="9">
        <f>(C24-D24)+Pro_Forma!B$37</f>
        <v>1191.5706624688614</v>
      </c>
      <c r="F24" s="9">
        <f t="shared" ref="F24:F87" si="2">B24-E24</f>
        <v>491619.32317463803</v>
      </c>
    </row>
    <row r="25" spans="1:8" x14ac:dyDescent="0.2">
      <c r="A25" s="1">
        <v>3</v>
      </c>
      <c r="B25" s="9">
        <f t="shared" ref="B25:B88" si="3">F24</f>
        <v>491619.32317463803</v>
      </c>
      <c r="C25" s="9">
        <f t="shared" si="0"/>
        <v>2212.9531736997619</v>
      </c>
      <c r="D25" s="6">
        <f t="shared" si="1"/>
        <v>1018.9129038201037</v>
      </c>
      <c r="E25" s="9">
        <f>(C25-D25)+Pro_Forma!B$37</f>
        <v>1194.0402698796584</v>
      </c>
      <c r="F25" s="9">
        <f t="shared" si="2"/>
        <v>490425.28290475835</v>
      </c>
      <c r="H25" s="13"/>
    </row>
    <row r="26" spans="1:8" x14ac:dyDescent="0.2">
      <c r="A26" s="1">
        <v>4</v>
      </c>
      <c r="B26" s="9">
        <f t="shared" si="3"/>
        <v>490425.28290475835</v>
      </c>
      <c r="C26" s="9">
        <f t="shared" si="0"/>
        <v>2212.9531736997619</v>
      </c>
      <c r="D26" s="6">
        <f t="shared" si="1"/>
        <v>1016.4381779879193</v>
      </c>
      <c r="E26" s="9">
        <f>(C26-D26)+Pro_Forma!B$37</f>
        <v>1196.5149957118426</v>
      </c>
      <c r="F26" s="9">
        <f t="shared" si="2"/>
        <v>489228.7679090465</v>
      </c>
      <c r="H26" s="3"/>
    </row>
    <row r="27" spans="1:8" x14ac:dyDescent="0.2">
      <c r="A27" s="1">
        <v>5</v>
      </c>
      <c r="B27" s="9">
        <f t="shared" si="3"/>
        <v>489228.7679090465</v>
      </c>
      <c r="C27" s="9">
        <f t="shared" si="0"/>
        <v>2212.9531736997619</v>
      </c>
      <c r="D27" s="6">
        <f t="shared" si="1"/>
        <v>1013.9583231260875</v>
      </c>
      <c r="E27" s="9">
        <f>(C27-D27)+Pro_Forma!B$37</f>
        <v>1198.9948505736743</v>
      </c>
      <c r="F27" s="9">
        <f t="shared" si="2"/>
        <v>488029.77305847284</v>
      </c>
    </row>
    <row r="28" spans="1:8" x14ac:dyDescent="0.2">
      <c r="A28" s="1">
        <v>6</v>
      </c>
      <c r="B28" s="9">
        <f t="shared" si="3"/>
        <v>488029.77305847284</v>
      </c>
      <c r="C28" s="9">
        <f t="shared" si="0"/>
        <v>2212.9531736997619</v>
      </c>
      <c r="D28" s="6">
        <f t="shared" si="1"/>
        <v>1011.4733286043621</v>
      </c>
      <c r="E28" s="9">
        <f>(C28-D28)+Pro_Forma!B$37</f>
        <v>1201.4798450953999</v>
      </c>
      <c r="F28" s="9">
        <f t="shared" si="2"/>
        <v>486828.29321337742</v>
      </c>
    </row>
    <row r="29" spans="1:8" x14ac:dyDescent="0.2">
      <c r="A29" s="1">
        <v>7</v>
      </c>
      <c r="B29" s="9">
        <f t="shared" si="3"/>
        <v>486828.29321337742</v>
      </c>
      <c r="C29" s="9">
        <f t="shared" si="0"/>
        <v>2212.9531736997619</v>
      </c>
      <c r="D29" s="6">
        <f t="shared" si="1"/>
        <v>1008.9831837704646</v>
      </c>
      <c r="E29" s="9">
        <f>(C29-D29)+Pro_Forma!B$37</f>
        <v>1203.9699899292973</v>
      </c>
      <c r="F29" s="9">
        <f t="shared" si="2"/>
        <v>485624.32322344813</v>
      </c>
    </row>
    <row r="30" spans="1:8" x14ac:dyDescent="0.2">
      <c r="A30" s="1">
        <v>8</v>
      </c>
      <c r="B30" s="9">
        <f>F29</f>
        <v>485624.32322344813</v>
      </c>
      <c r="C30" s="9">
        <f t="shared" si="0"/>
        <v>2212.9531736997619</v>
      </c>
      <c r="D30" s="6">
        <f t="shared" si="1"/>
        <v>1006.4878779500395</v>
      </c>
      <c r="E30" s="9">
        <f>(C30-D30)+Pro_Forma!B$37</f>
        <v>1206.4652957497224</v>
      </c>
      <c r="F30" s="9">
        <f t="shared" si="2"/>
        <v>484417.85792769841</v>
      </c>
    </row>
    <row r="31" spans="1:8" x14ac:dyDescent="0.2">
      <c r="A31" s="1">
        <v>9</v>
      </c>
      <c r="B31" s="9">
        <f t="shared" si="3"/>
        <v>484417.85792769841</v>
      </c>
      <c r="C31" s="9">
        <f t="shared" si="0"/>
        <v>2212.9531736997619</v>
      </c>
      <c r="D31" s="6">
        <f t="shared" si="1"/>
        <v>1003.9874004466078</v>
      </c>
      <c r="E31" s="9">
        <f>(C31-D31)+Pro_Forma!B$37</f>
        <v>1208.9657732531541</v>
      </c>
      <c r="F31" s="9">
        <f t="shared" si="2"/>
        <v>483208.89215444523</v>
      </c>
    </row>
    <row r="32" spans="1:8" ht="15" x14ac:dyDescent="0.25">
      <c r="A32" s="1">
        <v>10</v>
      </c>
      <c r="B32" s="9">
        <f t="shared" si="3"/>
        <v>483208.89215444523</v>
      </c>
      <c r="C32" s="9">
        <f t="shared" si="0"/>
        <v>2212.9531736997619</v>
      </c>
      <c r="D32" s="6">
        <f t="shared" si="1"/>
        <v>1001.4817405415212</v>
      </c>
      <c r="E32" s="9">
        <f>(C32-D32)+Pro_Forma!B$37</f>
        <v>1211.4714331582409</v>
      </c>
      <c r="F32" s="9">
        <f t="shared" si="2"/>
        <v>481997.42072128697</v>
      </c>
      <c r="G32" s="14" t="s">
        <v>81</v>
      </c>
    </row>
    <row r="33" spans="1:9" x14ac:dyDescent="0.2">
      <c r="A33" s="1">
        <v>11</v>
      </c>
      <c r="B33" s="9">
        <f t="shared" si="3"/>
        <v>481997.42072128697</v>
      </c>
      <c r="C33" s="9">
        <f t="shared" si="0"/>
        <v>2212.9531736997619</v>
      </c>
      <c r="D33" s="6">
        <f t="shared" si="1"/>
        <v>998.97088749391651</v>
      </c>
      <c r="E33" s="9">
        <f>(C33-D33)+Pro_Forma!B$37</f>
        <v>1213.9822862058454</v>
      </c>
      <c r="F33" s="9">
        <f t="shared" si="2"/>
        <v>480783.4384350811</v>
      </c>
      <c r="G33" s="15" t="s">
        <v>79</v>
      </c>
      <c r="H33" s="15" t="s">
        <v>80</v>
      </c>
      <c r="I33" s="1" t="s">
        <v>82</v>
      </c>
    </row>
    <row r="34" spans="1:9" s="15" customFormat="1" x14ac:dyDescent="0.2">
      <c r="A34" s="15">
        <v>12</v>
      </c>
      <c r="B34" s="16">
        <f t="shared" si="3"/>
        <v>480783.4384350811</v>
      </c>
      <c r="C34" s="16">
        <f t="shared" si="0"/>
        <v>2212.9531736997619</v>
      </c>
      <c r="D34" s="13">
        <f t="shared" si="1"/>
        <v>996.45483054066938</v>
      </c>
      <c r="E34" s="9">
        <f>(C34-D34)+Pro_Forma!B$37</f>
        <v>1216.4983431590927</v>
      </c>
      <c r="F34" s="16">
        <f>B34-E34</f>
        <v>479566.94009192201</v>
      </c>
      <c r="G34" s="13">
        <f>SUM(D23:D34)</f>
        <v>12122.378176319222</v>
      </c>
      <c r="H34" s="16">
        <f>SUM(E23:E34)</f>
        <v>14433.059908077921</v>
      </c>
      <c r="I34" s="15">
        <v>0</v>
      </c>
    </row>
    <row r="35" spans="1:9" x14ac:dyDescent="0.2">
      <c r="A35" s="1">
        <v>13</v>
      </c>
      <c r="B35" s="9">
        <f t="shared" si="3"/>
        <v>479566.94009192201</v>
      </c>
      <c r="C35" s="9">
        <f t="shared" si="0"/>
        <v>2212.9531736997619</v>
      </c>
      <c r="D35" s="6">
        <f t="shared" si="1"/>
        <v>993.93355889634825</v>
      </c>
      <c r="E35" s="9">
        <f>(C35-D35)+Pro_Forma!B$37</f>
        <v>1219.0196148034138</v>
      </c>
      <c r="F35" s="9">
        <f t="shared" si="2"/>
        <v>478347.92047711858</v>
      </c>
    </row>
    <row r="36" spans="1:9" x14ac:dyDescent="0.2">
      <c r="A36" s="1">
        <v>14</v>
      </c>
      <c r="B36" s="9">
        <f t="shared" si="3"/>
        <v>478347.92047711858</v>
      </c>
      <c r="C36" s="9">
        <f t="shared" si="0"/>
        <v>2212.9531736997619</v>
      </c>
      <c r="D36" s="6">
        <f t="shared" si="1"/>
        <v>991.4070617531678</v>
      </c>
      <c r="E36" s="9">
        <f>(C36-D36)+Pro_Forma!B$37</f>
        <v>1221.546111946594</v>
      </c>
      <c r="F36" s="9">
        <f t="shared" si="2"/>
        <v>477126.374365172</v>
      </c>
    </row>
    <row r="37" spans="1:9" x14ac:dyDescent="0.2">
      <c r="A37" s="1">
        <v>15</v>
      </c>
      <c r="B37" s="9">
        <f t="shared" si="3"/>
        <v>477126.374365172</v>
      </c>
      <c r="C37" s="9">
        <f t="shared" si="0"/>
        <v>2212.9531736997619</v>
      </c>
      <c r="D37" s="6">
        <f t="shared" si="1"/>
        <v>988.87532828094311</v>
      </c>
      <c r="E37" s="9">
        <f>(C37-D37)+Pro_Forma!B$37</f>
        <v>1224.0778454188189</v>
      </c>
      <c r="F37" s="9">
        <f t="shared" si="2"/>
        <v>475902.29651975317</v>
      </c>
    </row>
    <row r="38" spans="1:9" x14ac:dyDescent="0.2">
      <c r="A38" s="1">
        <v>16</v>
      </c>
      <c r="B38" s="9">
        <f t="shared" si="3"/>
        <v>475902.29651975317</v>
      </c>
      <c r="C38" s="9">
        <f t="shared" si="0"/>
        <v>2212.9531736997619</v>
      </c>
      <c r="D38" s="6">
        <f t="shared" si="1"/>
        <v>986.33834762704294</v>
      </c>
      <c r="E38" s="9">
        <f>(C38-D38)+Pro_Forma!B$37</f>
        <v>1226.6148260727191</v>
      </c>
      <c r="F38" s="9">
        <f t="shared" si="2"/>
        <v>474675.68169368047</v>
      </c>
    </row>
    <row r="39" spans="1:9" x14ac:dyDescent="0.2">
      <c r="A39" s="1">
        <v>17</v>
      </c>
      <c r="B39" s="9">
        <f t="shared" si="3"/>
        <v>474675.68169368047</v>
      </c>
      <c r="C39" s="9">
        <f t="shared" si="0"/>
        <v>2212.9531736997619</v>
      </c>
      <c r="D39" s="6">
        <f t="shared" si="1"/>
        <v>983.79610891634331</v>
      </c>
      <c r="E39" s="9">
        <f>(C39-D39)+Pro_Forma!B$37</f>
        <v>1229.1570647834187</v>
      </c>
      <c r="F39" s="9">
        <f t="shared" si="2"/>
        <v>473446.52462889702</v>
      </c>
    </row>
    <row r="40" spans="1:9" x14ac:dyDescent="0.2">
      <c r="A40" s="1">
        <v>18</v>
      </c>
      <c r="B40" s="9">
        <f t="shared" si="3"/>
        <v>473446.52462889702</v>
      </c>
      <c r="C40" s="9">
        <f t="shared" si="0"/>
        <v>2212.9531736997619</v>
      </c>
      <c r="D40" s="6">
        <f t="shared" si="1"/>
        <v>981.24860125118062</v>
      </c>
      <c r="E40" s="9">
        <f>(C40-D40)+Pro_Forma!B$37</f>
        <v>1231.7045724485813</v>
      </c>
      <c r="F40" s="9">
        <f t="shared" si="2"/>
        <v>472214.82005644846</v>
      </c>
    </row>
    <row r="41" spans="1:9" x14ac:dyDescent="0.2">
      <c r="A41" s="1">
        <v>19</v>
      </c>
      <c r="B41" s="9">
        <f t="shared" si="3"/>
        <v>472214.82005644846</v>
      </c>
      <c r="C41" s="9">
        <f t="shared" si="0"/>
        <v>2212.9531736997619</v>
      </c>
      <c r="D41" s="6">
        <f t="shared" si="1"/>
        <v>978.6958137113055</v>
      </c>
      <c r="E41" s="9">
        <f>(C41-D41)+Pro_Forma!B$37</f>
        <v>1234.2573599884563</v>
      </c>
      <c r="F41" s="9">
        <f t="shared" si="2"/>
        <v>470980.56269645999</v>
      </c>
    </row>
    <row r="42" spans="1:9" x14ac:dyDescent="0.2">
      <c r="A42" s="1">
        <v>20</v>
      </c>
      <c r="B42" s="9">
        <f t="shared" si="3"/>
        <v>470980.56269645999</v>
      </c>
      <c r="C42" s="9">
        <f t="shared" si="0"/>
        <v>2212.9531736997619</v>
      </c>
      <c r="D42" s="6">
        <f t="shared" si="1"/>
        <v>976.1377353538353</v>
      </c>
      <c r="E42" s="9">
        <f>(C42-D42)+Pro_Forma!B$37</f>
        <v>1236.8154383459266</v>
      </c>
      <c r="F42" s="9">
        <f t="shared" si="2"/>
        <v>469743.74725811405</v>
      </c>
    </row>
    <row r="43" spans="1:9" x14ac:dyDescent="0.2">
      <c r="A43" s="1">
        <v>21</v>
      </c>
      <c r="B43" s="9">
        <f t="shared" si="3"/>
        <v>469743.74725811405</v>
      </c>
      <c r="C43" s="9">
        <f t="shared" si="0"/>
        <v>2212.9531736997619</v>
      </c>
      <c r="D43" s="6">
        <f t="shared" si="1"/>
        <v>973.57435521320781</v>
      </c>
      <c r="E43" s="9">
        <f>(C43-D43)+Pro_Forma!B$37</f>
        <v>1239.3788184865541</v>
      </c>
      <c r="F43" s="9">
        <f t="shared" si="2"/>
        <v>468504.36843962752</v>
      </c>
    </row>
    <row r="44" spans="1:9" ht="15" x14ac:dyDescent="0.25">
      <c r="A44" s="1">
        <v>22</v>
      </c>
      <c r="B44" s="9">
        <f t="shared" si="3"/>
        <v>468504.36843962752</v>
      </c>
      <c r="C44" s="9">
        <f t="shared" si="0"/>
        <v>2212.9531736997619</v>
      </c>
      <c r="D44" s="6">
        <f t="shared" si="1"/>
        <v>971.00566230113395</v>
      </c>
      <c r="E44" s="9">
        <f>(C44-D44)+Pro_Forma!B$37</f>
        <v>1241.947511398628</v>
      </c>
      <c r="F44" s="9">
        <f t="shared" si="2"/>
        <v>467262.42092822888</v>
      </c>
      <c r="G44" s="14" t="s">
        <v>83</v>
      </c>
    </row>
    <row r="45" spans="1:9" x14ac:dyDescent="0.2">
      <c r="A45" s="1">
        <v>23</v>
      </c>
      <c r="B45" s="9">
        <f t="shared" si="3"/>
        <v>467262.42092822888</v>
      </c>
      <c r="C45" s="9">
        <f t="shared" si="0"/>
        <v>2212.9531736997619</v>
      </c>
      <c r="D45" s="6">
        <f t="shared" si="1"/>
        <v>968.43164560655043</v>
      </c>
      <c r="E45" s="9">
        <f>(C45-D45)+Pro_Forma!B$37</f>
        <v>1244.5215280932116</v>
      </c>
      <c r="F45" s="9">
        <f t="shared" si="2"/>
        <v>466017.89940013568</v>
      </c>
      <c r="G45" s="15" t="s">
        <v>79</v>
      </c>
      <c r="H45" s="15" t="s">
        <v>80</v>
      </c>
    </row>
    <row r="46" spans="1:9" s="15" customFormat="1" x14ac:dyDescent="0.2">
      <c r="A46" s="15">
        <v>24</v>
      </c>
      <c r="B46" s="16">
        <f t="shared" si="3"/>
        <v>466017.89940013568</v>
      </c>
      <c r="C46" s="16">
        <f t="shared" si="0"/>
        <v>2212.9531736997619</v>
      </c>
      <c r="D46" s="13">
        <f t="shared" si="1"/>
        <v>965.85229409557326</v>
      </c>
      <c r="E46" s="9">
        <f>(C46-D46)+Pro_Forma!B$37</f>
        <v>1247.1008796041888</v>
      </c>
      <c r="F46" s="16">
        <f>B46-E46-I34</f>
        <v>464770.79852053151</v>
      </c>
      <c r="G46" s="13">
        <f>SUM(D35:D46)</f>
        <v>11759.296513006631</v>
      </c>
      <c r="H46" s="16">
        <f>SUM(E35:E46)</f>
        <v>14796.141571390508</v>
      </c>
    </row>
    <row r="47" spans="1:9" x14ac:dyDescent="0.2">
      <c r="A47" s="1">
        <v>25</v>
      </c>
      <c r="B47" s="9">
        <f t="shared" si="3"/>
        <v>464770.79852053151</v>
      </c>
      <c r="C47" s="9">
        <f t="shared" si="0"/>
        <v>2212.9531736997619</v>
      </c>
      <c r="D47" s="6">
        <f t="shared" si="1"/>
        <v>963.26759671144976</v>
      </c>
      <c r="E47" s="9">
        <f>(C47-D47)+Pro_Forma!B$37</f>
        <v>1249.6855769883123</v>
      </c>
      <c r="F47" s="9">
        <f t="shared" si="2"/>
        <v>463521.11294354318</v>
      </c>
    </row>
    <row r="48" spans="1:9" x14ac:dyDescent="0.2">
      <c r="A48" s="1">
        <v>26</v>
      </c>
      <c r="B48" s="9">
        <f t="shared" si="3"/>
        <v>463521.11294354318</v>
      </c>
      <c r="C48" s="9">
        <f t="shared" si="0"/>
        <v>2212.9531736997619</v>
      </c>
      <c r="D48" s="6">
        <f t="shared" si="1"/>
        <v>960.67754237451118</v>
      </c>
      <c r="E48" s="9">
        <f>(C48-D48)+Pro_Forma!B$37</f>
        <v>1252.2756313252507</v>
      </c>
      <c r="F48" s="9">
        <f t="shared" si="2"/>
        <v>462268.83731221792</v>
      </c>
    </row>
    <row r="49" spans="1:8" x14ac:dyDescent="0.2">
      <c r="A49" s="1">
        <v>27</v>
      </c>
      <c r="B49" s="9">
        <f t="shared" si="3"/>
        <v>462268.83731221792</v>
      </c>
      <c r="C49" s="9">
        <f t="shared" si="0"/>
        <v>2212.9531736997619</v>
      </c>
      <c r="D49" s="6">
        <f t="shared" si="1"/>
        <v>958.08211998212585</v>
      </c>
      <c r="E49" s="9">
        <f>(C49-D49)+Pro_Forma!B$37</f>
        <v>1254.8710537176362</v>
      </c>
      <c r="F49" s="9">
        <f t="shared" si="2"/>
        <v>461013.9662585003</v>
      </c>
    </row>
    <row r="50" spans="1:8" x14ac:dyDescent="0.2">
      <c r="A50" s="1">
        <v>28</v>
      </c>
      <c r="B50" s="9">
        <f t="shared" si="3"/>
        <v>461013.9662585003</v>
      </c>
      <c r="C50" s="9">
        <f t="shared" si="0"/>
        <v>2212.9531736997619</v>
      </c>
      <c r="D50" s="6">
        <f t="shared" si="1"/>
        <v>955.48131840865096</v>
      </c>
      <c r="E50" s="9">
        <f>(C50-D50)+Pro_Forma!B$37</f>
        <v>1257.4718552911108</v>
      </c>
      <c r="F50" s="9">
        <f t="shared" si="2"/>
        <v>459756.49440320919</v>
      </c>
    </row>
    <row r="51" spans="1:8" x14ac:dyDescent="0.2">
      <c r="A51" s="1">
        <v>29</v>
      </c>
      <c r="B51" s="9">
        <f t="shared" si="3"/>
        <v>459756.49440320919</v>
      </c>
      <c r="C51" s="9">
        <f t="shared" si="0"/>
        <v>2212.9531736997619</v>
      </c>
      <c r="D51" s="6">
        <f t="shared" si="1"/>
        <v>952.87512650538531</v>
      </c>
      <c r="E51" s="9">
        <f>(C51-D51)+Pro_Forma!B$37</f>
        <v>1260.0780471943767</v>
      </c>
      <c r="F51" s="9">
        <f t="shared" si="2"/>
        <v>458496.41635601479</v>
      </c>
    </row>
    <row r="52" spans="1:8" x14ac:dyDescent="0.2">
      <c r="A52" s="1">
        <v>30</v>
      </c>
      <c r="B52" s="9">
        <f t="shared" si="3"/>
        <v>458496.41635601479</v>
      </c>
      <c r="C52" s="9">
        <f t="shared" si="0"/>
        <v>2212.9531736997619</v>
      </c>
      <c r="D52" s="6">
        <f t="shared" si="1"/>
        <v>950.26353310052082</v>
      </c>
      <c r="E52" s="9">
        <f>(C52-D52)+Pro_Forma!B$37</f>
        <v>1262.6896405992411</v>
      </c>
      <c r="F52" s="9">
        <f t="shared" si="2"/>
        <v>457233.72671541554</v>
      </c>
    </row>
    <row r="53" spans="1:8" x14ac:dyDescent="0.2">
      <c r="A53" s="1">
        <v>31</v>
      </c>
      <c r="B53" s="9">
        <f t="shared" si="3"/>
        <v>457233.72671541554</v>
      </c>
      <c r="C53" s="9">
        <f t="shared" si="0"/>
        <v>2212.9531736997619</v>
      </c>
      <c r="D53" s="6">
        <f t="shared" si="1"/>
        <v>947.64652699909561</v>
      </c>
      <c r="E53" s="9">
        <f>(C53-D53)+Pro_Forma!B$37</f>
        <v>1265.3066467006663</v>
      </c>
      <c r="F53" s="9">
        <f t="shared" si="2"/>
        <v>455968.42006871488</v>
      </c>
    </row>
    <row r="54" spans="1:8" x14ac:dyDescent="0.2">
      <c r="A54" s="1">
        <v>32</v>
      </c>
      <c r="B54" s="9">
        <f t="shared" si="3"/>
        <v>455968.42006871488</v>
      </c>
      <c r="C54" s="9">
        <f t="shared" si="0"/>
        <v>2212.9531736997619</v>
      </c>
      <c r="D54" s="6">
        <f t="shared" si="1"/>
        <v>945.02409698294537</v>
      </c>
      <c r="E54" s="9">
        <f>(C54-D54)+Pro_Forma!B$37</f>
        <v>1267.9290767168166</v>
      </c>
      <c r="F54" s="9">
        <f t="shared" si="2"/>
        <v>454700.49099199806</v>
      </c>
    </row>
    <row r="55" spans="1:8" x14ac:dyDescent="0.2">
      <c r="A55" s="1">
        <v>33</v>
      </c>
      <c r="B55" s="9">
        <f t="shared" si="3"/>
        <v>454700.49099199806</v>
      </c>
      <c r="C55" s="9">
        <f t="shared" si="0"/>
        <v>2212.9531736997619</v>
      </c>
      <c r="D55" s="6">
        <f t="shared" si="1"/>
        <v>942.39623181065519</v>
      </c>
      <c r="E55" s="9">
        <f>(C55-D55)+Pro_Forma!B$37</f>
        <v>1270.5569418891068</v>
      </c>
      <c r="F55" s="9">
        <f t="shared" si="2"/>
        <v>453429.93405010895</v>
      </c>
    </row>
    <row r="56" spans="1:8" ht="15" x14ac:dyDescent="0.25">
      <c r="A56" s="1">
        <v>34</v>
      </c>
      <c r="B56" s="9">
        <f t="shared" si="3"/>
        <v>453429.93405010895</v>
      </c>
      <c r="C56" s="9">
        <f t="shared" si="0"/>
        <v>2212.9531736997619</v>
      </c>
      <c r="D56" s="6">
        <f t="shared" si="1"/>
        <v>939.76292021751192</v>
      </c>
      <c r="E56" s="9">
        <f>(C56-D56)+Pro_Forma!B$37</f>
        <v>1273.19025348225</v>
      </c>
      <c r="F56" s="9">
        <f t="shared" si="2"/>
        <v>452156.74379662669</v>
      </c>
      <c r="G56" s="14" t="s">
        <v>84</v>
      </c>
    </row>
    <row r="57" spans="1:8" x14ac:dyDescent="0.2">
      <c r="A57" s="1">
        <v>35</v>
      </c>
      <c r="B57" s="9">
        <f t="shared" si="3"/>
        <v>452156.74379662669</v>
      </c>
      <c r="C57" s="9">
        <f t="shared" si="0"/>
        <v>2212.9531736997619</v>
      </c>
      <c r="D57" s="6">
        <f t="shared" si="1"/>
        <v>937.1241509154554</v>
      </c>
      <c r="E57" s="9">
        <f>(C57-D57)+Pro_Forma!B$37</f>
        <v>1275.8290227843065</v>
      </c>
      <c r="F57" s="9">
        <f t="shared" si="2"/>
        <v>450880.91477384238</v>
      </c>
      <c r="G57" s="15" t="s">
        <v>79</v>
      </c>
      <c r="H57" s="15" t="s">
        <v>80</v>
      </c>
    </row>
    <row r="58" spans="1:8" s="15" customFormat="1" x14ac:dyDescent="0.2">
      <c r="A58" s="15">
        <v>36</v>
      </c>
      <c r="B58" s="16">
        <f t="shared" si="3"/>
        <v>450880.91477384238</v>
      </c>
      <c r="C58" s="16">
        <f t="shared" si="0"/>
        <v>2212.9531736997619</v>
      </c>
      <c r="D58" s="13">
        <f t="shared" si="1"/>
        <v>934.47991259303024</v>
      </c>
      <c r="E58" s="9">
        <f>(C58-D58)+Pro_Forma!B$37</f>
        <v>1278.4732611067316</v>
      </c>
      <c r="F58" s="16">
        <f>B58-E58-I34</f>
        <v>449602.44151273562</v>
      </c>
      <c r="G58" s="13">
        <f>SUM(D47:D58)</f>
        <v>11387.081076601336</v>
      </c>
      <c r="H58" s="16">
        <f>SUM(E47:E58)</f>
        <v>15168.357007795805</v>
      </c>
    </row>
    <row r="59" spans="1:8" x14ac:dyDescent="0.2">
      <c r="A59" s="1">
        <v>37</v>
      </c>
      <c r="B59" s="9">
        <f t="shared" si="3"/>
        <v>449602.44151273562</v>
      </c>
      <c r="C59" s="9">
        <f t="shared" si="0"/>
        <v>2212.9531736997619</v>
      </c>
      <c r="D59" s="6">
        <f t="shared" si="1"/>
        <v>931.83019391533719</v>
      </c>
      <c r="E59" s="9">
        <f>(C59-D59)+Pro_Forma!B$37</f>
        <v>1281.1229797844248</v>
      </c>
      <c r="F59" s="9">
        <f t="shared" si="2"/>
        <v>448321.31853295118</v>
      </c>
    </row>
    <row r="60" spans="1:8" x14ac:dyDescent="0.2">
      <c r="A60" s="1">
        <v>38</v>
      </c>
      <c r="B60" s="9">
        <f t="shared" si="3"/>
        <v>448321.31853295118</v>
      </c>
      <c r="C60" s="9">
        <f t="shared" si="0"/>
        <v>2212.9531736997619</v>
      </c>
      <c r="D60" s="6">
        <f t="shared" si="1"/>
        <v>929.17498352398491</v>
      </c>
      <c r="E60" s="9">
        <f>(C60-D60)+Pro_Forma!B$37</f>
        <v>1283.7781901757771</v>
      </c>
      <c r="F60" s="9">
        <f t="shared" si="2"/>
        <v>447037.54034277541</v>
      </c>
    </row>
    <row r="61" spans="1:8" x14ac:dyDescent="0.2">
      <c r="A61" s="1">
        <v>39</v>
      </c>
      <c r="B61" s="9">
        <f t="shared" si="3"/>
        <v>447037.54034277541</v>
      </c>
      <c r="C61" s="9">
        <f t="shared" si="0"/>
        <v>2212.9531736997619</v>
      </c>
      <c r="D61" s="6">
        <f t="shared" si="1"/>
        <v>926.51427003704123</v>
      </c>
      <c r="E61" s="9">
        <f>(C61-D61)+Pro_Forma!B$37</f>
        <v>1286.4389036627208</v>
      </c>
      <c r="F61" s="9">
        <f t="shared" si="2"/>
        <v>445751.10143911268</v>
      </c>
    </row>
    <row r="62" spans="1:8" x14ac:dyDescent="0.2">
      <c r="A62" s="1">
        <v>40</v>
      </c>
      <c r="B62" s="9">
        <f t="shared" si="3"/>
        <v>445751.10143911268</v>
      </c>
      <c r="C62" s="9">
        <f t="shared" si="0"/>
        <v>2212.9531736997619</v>
      </c>
      <c r="D62" s="6">
        <f t="shared" si="1"/>
        <v>923.84804204898364</v>
      </c>
      <c r="E62" s="9">
        <f>(C62-D62)+Pro_Forma!B$37</f>
        <v>1289.1051316507783</v>
      </c>
      <c r="F62" s="9">
        <f t="shared" si="2"/>
        <v>444461.99630746193</v>
      </c>
    </row>
    <row r="63" spans="1:8" x14ac:dyDescent="0.2">
      <c r="A63" s="1">
        <v>41</v>
      </c>
      <c r="B63" s="9">
        <f t="shared" si="3"/>
        <v>444461.99630746193</v>
      </c>
      <c r="C63" s="9">
        <f t="shared" si="0"/>
        <v>2212.9531736997619</v>
      </c>
      <c r="D63" s="6">
        <f t="shared" si="1"/>
        <v>921.17628813065141</v>
      </c>
      <c r="E63" s="9">
        <f>(C63-D63)+Pro_Forma!B$37</f>
        <v>1291.7768855691106</v>
      </c>
      <c r="F63" s="9">
        <f t="shared" si="2"/>
        <v>443170.21942189283</v>
      </c>
    </row>
    <row r="64" spans="1:8" x14ac:dyDescent="0.2">
      <c r="A64" s="1">
        <v>42</v>
      </c>
      <c r="B64" s="9">
        <f t="shared" si="3"/>
        <v>443170.21942189283</v>
      </c>
      <c r="C64" s="9">
        <f t="shared" si="0"/>
        <v>2212.9531736997619</v>
      </c>
      <c r="D64" s="6">
        <f t="shared" si="1"/>
        <v>918.4989968291959</v>
      </c>
      <c r="E64" s="9">
        <f>(C64-D64)+Pro_Forma!B$37</f>
        <v>1294.454176870566</v>
      </c>
      <c r="F64" s="9">
        <f t="shared" si="2"/>
        <v>441875.76524502225</v>
      </c>
    </row>
    <row r="65" spans="1:8" x14ac:dyDescent="0.2">
      <c r="A65" s="1">
        <v>43</v>
      </c>
      <c r="B65" s="9">
        <f t="shared" si="3"/>
        <v>441875.76524502225</v>
      </c>
      <c r="C65" s="9">
        <f t="shared" si="0"/>
        <v>2212.9531736997619</v>
      </c>
      <c r="D65" s="6">
        <f t="shared" si="1"/>
        <v>915.81615666803179</v>
      </c>
      <c r="E65" s="9">
        <f>(C65-D65)+Pro_Forma!B$37</f>
        <v>1297.13701703173</v>
      </c>
      <c r="F65" s="9">
        <f t="shared" si="2"/>
        <v>440578.62822799053</v>
      </c>
    </row>
    <row r="66" spans="1:8" x14ac:dyDescent="0.2">
      <c r="A66" s="1">
        <v>44</v>
      </c>
      <c r="B66" s="9">
        <f t="shared" si="3"/>
        <v>440578.62822799053</v>
      </c>
      <c r="C66" s="9">
        <f t="shared" si="0"/>
        <v>2212.9531736997619</v>
      </c>
      <c r="D66" s="6">
        <f t="shared" si="1"/>
        <v>913.12775614678776</v>
      </c>
      <c r="E66" s="9">
        <f>(C66-D66)+Pro_Forma!B$37</f>
        <v>1299.8254175529742</v>
      </c>
      <c r="F66" s="9">
        <f t="shared" si="2"/>
        <v>439278.80281043757</v>
      </c>
    </row>
    <row r="67" spans="1:8" x14ac:dyDescent="0.2">
      <c r="A67" s="1">
        <v>45</v>
      </c>
      <c r="B67" s="9">
        <f t="shared" si="3"/>
        <v>439278.80281043757</v>
      </c>
      <c r="C67" s="9">
        <f t="shared" si="0"/>
        <v>2212.9531736997619</v>
      </c>
      <c r="D67" s="6">
        <f t="shared" si="1"/>
        <v>910.43378374125723</v>
      </c>
      <c r="E67" s="9">
        <f>(C67-D67)+Pro_Forma!B$37</f>
        <v>1302.5193899585047</v>
      </c>
      <c r="F67" s="9">
        <f t="shared" si="2"/>
        <v>437976.28342047904</v>
      </c>
    </row>
    <row r="68" spans="1:8" ht="15" x14ac:dyDescent="0.25">
      <c r="A68" s="1">
        <v>46</v>
      </c>
      <c r="B68" s="9">
        <f t="shared" si="3"/>
        <v>437976.28342047904</v>
      </c>
      <c r="C68" s="9">
        <f t="shared" si="0"/>
        <v>2212.9531736997619</v>
      </c>
      <c r="D68" s="6">
        <f t="shared" si="1"/>
        <v>907.73422790334894</v>
      </c>
      <c r="E68" s="9">
        <f>(C68-D68)+Pro_Forma!B$37</f>
        <v>1305.218945796413</v>
      </c>
      <c r="F68" s="9">
        <f t="shared" si="2"/>
        <v>436671.06447468261</v>
      </c>
      <c r="G68" s="14" t="s">
        <v>85</v>
      </c>
    </row>
    <row r="69" spans="1:8" x14ac:dyDescent="0.2">
      <c r="A69" s="1">
        <v>47</v>
      </c>
      <c r="B69" s="9">
        <f t="shared" si="3"/>
        <v>436671.06447468261</v>
      </c>
      <c r="C69" s="9">
        <f t="shared" si="0"/>
        <v>2212.9531736997619</v>
      </c>
      <c r="D69" s="6">
        <f t="shared" si="1"/>
        <v>905.02907706103747</v>
      </c>
      <c r="E69" s="9">
        <f>(C69-D69)+Pro_Forma!B$37</f>
        <v>1307.9240966387244</v>
      </c>
      <c r="F69" s="9">
        <f t="shared" si="2"/>
        <v>435363.14037804387</v>
      </c>
      <c r="G69" s="15" t="s">
        <v>79</v>
      </c>
      <c r="H69" s="15" t="s">
        <v>80</v>
      </c>
    </row>
    <row r="70" spans="1:8" s="15" customFormat="1" x14ac:dyDescent="0.2">
      <c r="A70" s="15">
        <v>48</v>
      </c>
      <c r="B70" s="16">
        <f t="shared" si="3"/>
        <v>435363.14037804387</v>
      </c>
      <c r="C70" s="16">
        <f t="shared" si="0"/>
        <v>2212.9531736997619</v>
      </c>
      <c r="D70" s="13">
        <f t="shared" si="1"/>
        <v>902.31831961831369</v>
      </c>
      <c r="E70" s="9">
        <f>(C70-D70)+Pro_Forma!B$37</f>
        <v>1310.6348540814483</v>
      </c>
      <c r="F70" s="16">
        <f>B70-E70-I34</f>
        <v>434052.50552396243</v>
      </c>
      <c r="G70" s="13">
        <f>SUM(D59:D70)</f>
        <v>11005.502095623971</v>
      </c>
      <c r="H70" s="16">
        <f>SUM(E59:E70)</f>
        <v>15549.935988773172</v>
      </c>
    </row>
    <row r="71" spans="1:8" x14ac:dyDescent="0.2">
      <c r="A71" s="1">
        <v>49</v>
      </c>
      <c r="B71" s="9">
        <f t="shared" si="3"/>
        <v>434052.50552396243</v>
      </c>
      <c r="C71" s="9">
        <f t="shared" si="0"/>
        <v>2212.9531736997619</v>
      </c>
      <c r="D71" s="6">
        <f t="shared" si="1"/>
        <v>899.60194395513508</v>
      </c>
      <c r="E71" s="9">
        <f>(C71-D71)+Pro_Forma!B$37</f>
        <v>1313.3512297446268</v>
      </c>
      <c r="F71" s="9">
        <f t="shared" si="2"/>
        <v>432739.15429421782</v>
      </c>
    </row>
    <row r="72" spans="1:8" x14ac:dyDescent="0.2">
      <c r="A72" s="1">
        <v>50</v>
      </c>
      <c r="B72" s="9">
        <f t="shared" si="3"/>
        <v>432739.15429421782</v>
      </c>
      <c r="C72" s="9">
        <f t="shared" si="0"/>
        <v>2212.9531736997619</v>
      </c>
      <c r="D72" s="6">
        <f t="shared" si="1"/>
        <v>896.87993842737546</v>
      </c>
      <c r="E72" s="9">
        <f>(C72-D72)+Pro_Forma!B$37</f>
        <v>1316.0732352723865</v>
      </c>
      <c r="F72" s="9">
        <f t="shared" si="2"/>
        <v>431423.08105894545</v>
      </c>
    </row>
    <row r="73" spans="1:8" x14ac:dyDescent="0.2">
      <c r="A73" s="1">
        <v>51</v>
      </c>
      <c r="B73" s="9">
        <f t="shared" si="3"/>
        <v>431423.08105894545</v>
      </c>
      <c r="C73" s="9">
        <f t="shared" si="0"/>
        <v>2212.9531736997619</v>
      </c>
      <c r="D73" s="6">
        <f t="shared" si="1"/>
        <v>894.15229136677578</v>
      </c>
      <c r="E73" s="9">
        <f>(C73-D73)+Pro_Forma!B$37</f>
        <v>1318.800882332986</v>
      </c>
      <c r="F73" s="9">
        <f t="shared" si="2"/>
        <v>430104.28017661249</v>
      </c>
    </row>
    <row r="74" spans="1:8" x14ac:dyDescent="0.2">
      <c r="A74" s="1">
        <v>52</v>
      </c>
      <c r="B74" s="9">
        <f t="shared" si="3"/>
        <v>430104.28017661249</v>
      </c>
      <c r="C74" s="9">
        <f t="shared" si="0"/>
        <v>2212.9531736997619</v>
      </c>
      <c r="D74" s="6">
        <f t="shared" si="1"/>
        <v>891.41899108089376</v>
      </c>
      <c r="E74" s="9">
        <f>(C74-D74)+Pro_Forma!B$37</f>
        <v>1321.5341826188683</v>
      </c>
      <c r="F74" s="9">
        <f t="shared" si="2"/>
        <v>428782.74599399359</v>
      </c>
    </row>
    <row r="75" spans="1:8" x14ac:dyDescent="0.2">
      <c r="A75" s="1">
        <v>53</v>
      </c>
      <c r="B75" s="9">
        <f t="shared" si="3"/>
        <v>428782.74599399359</v>
      </c>
      <c r="C75" s="9">
        <f t="shared" si="0"/>
        <v>2212.9531736997619</v>
      </c>
      <c r="D75" s="6">
        <f t="shared" si="1"/>
        <v>888.68002585305339</v>
      </c>
      <c r="E75" s="9">
        <f>(C75-D75)+Pro_Forma!B$37</f>
        <v>1324.2731478467085</v>
      </c>
      <c r="F75" s="9">
        <f t="shared" si="2"/>
        <v>427458.47284614691</v>
      </c>
    </row>
    <row r="76" spans="1:8" x14ac:dyDescent="0.2">
      <c r="A76" s="1">
        <v>54</v>
      </c>
      <c r="B76" s="9">
        <f t="shared" si="3"/>
        <v>427458.47284614691</v>
      </c>
      <c r="C76" s="9">
        <f t="shared" si="0"/>
        <v>2212.9531736997619</v>
      </c>
      <c r="D76" s="6">
        <f t="shared" si="1"/>
        <v>885.93538394229563</v>
      </c>
      <c r="E76" s="9">
        <f>(C76-D76)+Pro_Forma!B$37</f>
        <v>1327.0177897574663</v>
      </c>
      <c r="F76" s="9">
        <f t="shared" si="2"/>
        <v>426131.45505638944</v>
      </c>
    </row>
    <row r="77" spans="1:8" x14ac:dyDescent="0.2">
      <c r="A77" s="1">
        <v>55</v>
      </c>
      <c r="B77" s="9">
        <f t="shared" si="3"/>
        <v>426131.45505638944</v>
      </c>
      <c r="C77" s="9">
        <f t="shared" si="0"/>
        <v>2212.9531736997619</v>
      </c>
      <c r="D77" s="6">
        <f t="shared" si="1"/>
        <v>883.1850535833272</v>
      </c>
      <c r="E77" s="9">
        <f>(C77-D77)+Pro_Forma!B$37</f>
        <v>1329.7681201164346</v>
      </c>
      <c r="F77" s="9">
        <f t="shared" si="2"/>
        <v>424801.68693627301</v>
      </c>
    </row>
    <row r="78" spans="1:8" x14ac:dyDescent="0.2">
      <c r="A78" s="1">
        <v>56</v>
      </c>
      <c r="B78" s="9">
        <f t="shared" si="3"/>
        <v>424801.68693627301</v>
      </c>
      <c r="C78" s="9">
        <f t="shared" si="0"/>
        <v>2212.9531736997619</v>
      </c>
      <c r="D78" s="6">
        <f t="shared" si="1"/>
        <v>880.42902298647061</v>
      </c>
      <c r="E78" s="9">
        <f>(C78-D78)+Pro_Forma!B$37</f>
        <v>1332.5241507132914</v>
      </c>
      <c r="F78" s="9">
        <f t="shared" si="2"/>
        <v>423469.16278555972</v>
      </c>
    </row>
    <row r="79" spans="1:8" x14ac:dyDescent="0.2">
      <c r="A79" s="1">
        <v>57</v>
      </c>
      <c r="B79" s="9">
        <f t="shared" si="3"/>
        <v>423469.16278555972</v>
      </c>
      <c r="C79" s="9">
        <f t="shared" si="0"/>
        <v>2212.9531736997619</v>
      </c>
      <c r="D79" s="6">
        <f t="shared" si="1"/>
        <v>877.66728033761342</v>
      </c>
      <c r="E79" s="9">
        <f>(C79-D79)+Pro_Forma!B$37</f>
        <v>1335.2858933621485</v>
      </c>
      <c r="F79" s="9">
        <f t="shared" si="2"/>
        <v>422133.87689219759</v>
      </c>
    </row>
    <row r="80" spans="1:8" ht="15" x14ac:dyDescent="0.25">
      <c r="A80" s="1">
        <v>58</v>
      </c>
      <c r="B80" s="9">
        <f t="shared" si="3"/>
        <v>422133.87689219759</v>
      </c>
      <c r="C80" s="9">
        <f t="shared" si="0"/>
        <v>2212.9531736997619</v>
      </c>
      <c r="D80" s="6">
        <f t="shared" si="1"/>
        <v>874.89981379815788</v>
      </c>
      <c r="E80" s="9">
        <f>(C80-D80)+Pro_Forma!B$37</f>
        <v>1338.0533599016039</v>
      </c>
      <c r="F80" s="9">
        <f t="shared" si="2"/>
        <v>420795.823532296</v>
      </c>
      <c r="G80" s="14" t="s">
        <v>86</v>
      </c>
    </row>
    <row r="81" spans="1:8" x14ac:dyDescent="0.2">
      <c r="A81" s="1">
        <v>59</v>
      </c>
      <c r="B81" s="9">
        <f t="shared" si="3"/>
        <v>420795.823532296</v>
      </c>
      <c r="C81" s="9">
        <f t="shared" si="0"/>
        <v>2212.9531736997619</v>
      </c>
      <c r="D81" s="6">
        <f t="shared" si="1"/>
        <v>872.12661150496956</v>
      </c>
      <c r="E81" s="9">
        <f>(C81-D81)+Pro_Forma!B$37</f>
        <v>1340.8265621947924</v>
      </c>
      <c r="F81" s="9">
        <f t="shared" si="2"/>
        <v>419454.9969701012</v>
      </c>
      <c r="G81" s="15" t="s">
        <v>79</v>
      </c>
      <c r="H81" s="15" t="s">
        <v>80</v>
      </c>
    </row>
    <row r="82" spans="1:8" s="15" customFormat="1" x14ac:dyDescent="0.2">
      <c r="A82" s="15">
        <v>60</v>
      </c>
      <c r="B82" s="16">
        <f t="shared" si="3"/>
        <v>419454.9969701012</v>
      </c>
      <c r="C82" s="16">
        <f t="shared" si="0"/>
        <v>2212.9531736997619</v>
      </c>
      <c r="D82" s="13">
        <f t="shared" si="1"/>
        <v>869.34766157032732</v>
      </c>
      <c r="E82" s="9">
        <f>(C82-D82)+Pro_Forma!B$37</f>
        <v>1343.6055121294346</v>
      </c>
      <c r="F82" s="16">
        <f t="shared" si="2"/>
        <v>418111.39145797177</v>
      </c>
      <c r="G82" s="13">
        <f>SUM(D71:D82)</f>
        <v>10614.324018406394</v>
      </c>
      <c r="H82" s="16">
        <f>SUM(E71:E82)</f>
        <v>15941.114065990745</v>
      </c>
    </row>
    <row r="83" spans="1:8" x14ac:dyDescent="0.2">
      <c r="A83" s="1">
        <v>61</v>
      </c>
      <c r="B83" s="9">
        <f t="shared" si="3"/>
        <v>418111.39145797177</v>
      </c>
      <c r="C83" s="9">
        <f t="shared" si="0"/>
        <v>2212.9531736997619</v>
      </c>
      <c r="D83" s="6">
        <f t="shared" si="1"/>
        <v>866.5629520818718</v>
      </c>
      <c r="E83" s="9">
        <f>(C83-D83)+Pro_Forma!B$37</f>
        <v>1346.3902216178901</v>
      </c>
      <c r="F83" s="9">
        <f t="shared" si="2"/>
        <v>416765.00123635388</v>
      </c>
    </row>
    <row r="84" spans="1:8" x14ac:dyDescent="0.2">
      <c r="A84" s="1">
        <v>62</v>
      </c>
      <c r="B84" s="9">
        <f t="shared" si="3"/>
        <v>416765.00123635388</v>
      </c>
      <c r="C84" s="9">
        <f t="shared" si="0"/>
        <v>2212.9531736997619</v>
      </c>
      <c r="D84" s="6">
        <f t="shared" si="1"/>
        <v>863.7724711025545</v>
      </c>
      <c r="E84" s="9">
        <f>(C84-D84)+Pro_Forma!B$37</f>
        <v>1349.1807025972075</v>
      </c>
      <c r="F84" s="9">
        <f t="shared" si="2"/>
        <v>415415.82053375669</v>
      </c>
    </row>
    <row r="85" spans="1:8" x14ac:dyDescent="0.2">
      <c r="A85" s="1">
        <v>63</v>
      </c>
      <c r="B85" s="9">
        <f t="shared" si="3"/>
        <v>415415.82053375669</v>
      </c>
      <c r="C85" s="9">
        <f t="shared" si="0"/>
        <v>2212.9531736997619</v>
      </c>
      <c r="D85" s="6">
        <f t="shared" si="1"/>
        <v>860.97620667058663</v>
      </c>
      <c r="E85" s="9">
        <f>(C85-D85)+Pro_Forma!B$37</f>
        <v>1351.9769670291753</v>
      </c>
      <c r="F85" s="9">
        <f t="shared" si="2"/>
        <v>414063.84356672753</v>
      </c>
    </row>
    <row r="86" spans="1:8" x14ac:dyDescent="0.2">
      <c r="A86" s="1">
        <v>64</v>
      </c>
      <c r="B86" s="9">
        <f t="shared" si="3"/>
        <v>414063.84356672753</v>
      </c>
      <c r="C86" s="9">
        <f t="shared" si="0"/>
        <v>2212.9531736997619</v>
      </c>
      <c r="D86" s="6">
        <f t="shared" si="1"/>
        <v>858.17414679938781</v>
      </c>
      <c r="E86" s="9">
        <f>(C86-D86)+Pro_Forma!B$37</f>
        <v>1354.779026900374</v>
      </c>
      <c r="F86" s="9">
        <f t="shared" si="2"/>
        <v>412709.06453982717</v>
      </c>
    </row>
    <row r="87" spans="1:8" x14ac:dyDescent="0.2">
      <c r="A87" s="1">
        <v>65</v>
      </c>
      <c r="B87" s="9">
        <f t="shared" si="3"/>
        <v>412709.06453982717</v>
      </c>
      <c r="C87" s="9">
        <f t="shared" si="0"/>
        <v>2212.9531736997619</v>
      </c>
      <c r="D87" s="6">
        <f t="shared" si="1"/>
        <v>855.3662794775347</v>
      </c>
      <c r="E87" s="9">
        <f>(C87-D87)+Pro_Forma!B$37</f>
        <v>1357.5868942222273</v>
      </c>
      <c r="F87" s="9">
        <f t="shared" si="2"/>
        <v>411351.47764560493</v>
      </c>
    </row>
    <row r="88" spans="1:8" x14ac:dyDescent="0.2">
      <c r="A88" s="1">
        <v>66</v>
      </c>
      <c r="B88" s="9">
        <f t="shared" si="3"/>
        <v>411351.47764560493</v>
      </c>
      <c r="C88" s="9">
        <f t="shared" ref="C88:C151" si="4">-1*PMT($E$9,$E$7,$B$23)</f>
        <v>2212.9531736997619</v>
      </c>
      <c r="D88" s="6">
        <f t="shared" ref="D88:D151" si="5">$E$9*B88</f>
        <v>852.55259266870939</v>
      </c>
      <c r="E88" s="9">
        <f>(C88-D88)+Pro_Forma!B$37</f>
        <v>1360.4005810310525</v>
      </c>
      <c r="F88" s="9">
        <f t="shared" ref="F88:F151" si="6">B88-E88</f>
        <v>409991.07706457388</v>
      </c>
    </row>
    <row r="89" spans="1:8" x14ac:dyDescent="0.2">
      <c r="A89" s="1">
        <v>67</v>
      </c>
      <c r="B89" s="9">
        <f t="shared" ref="B89:B152" si="7">F88</f>
        <v>409991.07706457388</v>
      </c>
      <c r="C89" s="9">
        <f t="shared" si="4"/>
        <v>2212.9531736997619</v>
      </c>
      <c r="D89" s="6">
        <f t="shared" si="5"/>
        <v>849.73307431164812</v>
      </c>
      <c r="E89" s="9">
        <f>(C89-D89)+Pro_Forma!B$37</f>
        <v>1363.2200993881138</v>
      </c>
      <c r="F89" s="9">
        <f t="shared" si="6"/>
        <v>408627.85696518578</v>
      </c>
    </row>
    <row r="90" spans="1:8" x14ac:dyDescent="0.2">
      <c r="A90" s="1">
        <v>68</v>
      </c>
      <c r="B90" s="9">
        <f t="shared" si="7"/>
        <v>408627.85696518578</v>
      </c>
      <c r="C90" s="9">
        <f t="shared" si="4"/>
        <v>2212.9531736997619</v>
      </c>
      <c r="D90" s="6">
        <f t="shared" si="5"/>
        <v>846.90771232008944</v>
      </c>
      <c r="E90" s="9">
        <f>(C90-D90)+Pro_Forma!B$37</f>
        <v>1366.0454613796724</v>
      </c>
      <c r="F90" s="9">
        <f t="shared" si="6"/>
        <v>407261.81150380609</v>
      </c>
    </row>
    <row r="91" spans="1:8" x14ac:dyDescent="0.2">
      <c r="A91" s="1">
        <v>69</v>
      </c>
      <c r="B91" s="9">
        <f t="shared" si="7"/>
        <v>407261.81150380609</v>
      </c>
      <c r="C91" s="9">
        <f t="shared" si="4"/>
        <v>2212.9531736997619</v>
      </c>
      <c r="D91" s="6">
        <f t="shared" si="5"/>
        <v>844.07649458272192</v>
      </c>
      <c r="E91" s="9">
        <f>(C91-D91)+Pro_Forma!B$37</f>
        <v>1368.8766791170401</v>
      </c>
      <c r="F91" s="9">
        <f t="shared" si="6"/>
        <v>405892.93482468906</v>
      </c>
    </row>
    <row r="92" spans="1:8" x14ac:dyDescent="0.2">
      <c r="A92" s="1">
        <v>70</v>
      </c>
      <c r="B92" s="9">
        <f t="shared" si="7"/>
        <v>405892.93482468906</v>
      </c>
      <c r="C92" s="9">
        <f t="shared" si="4"/>
        <v>2212.9531736997619</v>
      </c>
      <c r="D92" s="6">
        <f t="shared" si="5"/>
        <v>841.23940896313309</v>
      </c>
      <c r="E92" s="9">
        <f>(C92-D92)+Pro_Forma!B$37</f>
        <v>1371.7137647366289</v>
      </c>
      <c r="F92" s="9">
        <f t="shared" si="6"/>
        <v>404521.22105995246</v>
      </c>
      <c r="G92" s="15" t="s">
        <v>87</v>
      </c>
      <c r="H92" s="15"/>
    </row>
    <row r="93" spans="1:8" x14ac:dyDescent="0.2">
      <c r="A93" s="1">
        <v>71</v>
      </c>
      <c r="B93" s="9">
        <f t="shared" si="7"/>
        <v>404521.22105995246</v>
      </c>
      <c r="C93" s="9">
        <f t="shared" si="4"/>
        <v>2212.9531736997619</v>
      </c>
      <c r="D93" s="6">
        <f t="shared" si="5"/>
        <v>838.39644329975681</v>
      </c>
      <c r="E93" s="9">
        <f>(C93-D93)+Pro_Forma!B$37</f>
        <v>1374.5567304000051</v>
      </c>
      <c r="F93" s="9">
        <f t="shared" si="6"/>
        <v>403146.66432955244</v>
      </c>
      <c r="G93" s="15" t="s">
        <v>79</v>
      </c>
      <c r="H93" s="15" t="s">
        <v>80</v>
      </c>
    </row>
    <row r="94" spans="1:8" x14ac:dyDescent="0.2">
      <c r="A94" s="15">
        <v>72</v>
      </c>
      <c r="B94" s="16">
        <f t="shared" si="7"/>
        <v>403146.66432955244</v>
      </c>
      <c r="C94" s="16">
        <f t="shared" si="4"/>
        <v>2212.9531736997619</v>
      </c>
      <c r="D94" s="13">
        <f t="shared" si="5"/>
        <v>835.54758540582122</v>
      </c>
      <c r="E94" s="9">
        <f>(C94-D94)+Pro_Forma!B$37</f>
        <v>1377.4055882939406</v>
      </c>
      <c r="F94" s="16">
        <f t="shared" si="6"/>
        <v>401769.25874125853</v>
      </c>
      <c r="G94" s="13">
        <f>SUM(D83:D94)</f>
        <v>10213.305367683815</v>
      </c>
      <c r="H94" s="16">
        <f>SUM(E83:E94)</f>
        <v>16342.132716713328</v>
      </c>
    </row>
    <row r="95" spans="1:8" x14ac:dyDescent="0.2">
      <c r="A95" s="1">
        <v>73</v>
      </c>
      <c r="B95" s="9">
        <f t="shared" si="7"/>
        <v>401769.25874125853</v>
      </c>
      <c r="C95" s="9">
        <f t="shared" si="4"/>
        <v>2212.9531736997619</v>
      </c>
      <c r="D95" s="6">
        <f t="shared" si="5"/>
        <v>832.69282306929676</v>
      </c>
      <c r="E95" s="9">
        <f>(C95-D95)+Pro_Forma!B$37</f>
        <v>1380.2603506304652</v>
      </c>
      <c r="F95" s="9">
        <f t="shared" si="6"/>
        <v>400388.99839062808</v>
      </c>
    </row>
    <row r="96" spans="1:8" x14ac:dyDescent="0.2">
      <c r="A96" s="1">
        <v>74</v>
      </c>
      <c r="B96" s="9">
        <f t="shared" si="7"/>
        <v>400388.99839062808</v>
      </c>
      <c r="C96" s="9">
        <f t="shared" si="4"/>
        <v>2212.9531736997619</v>
      </c>
      <c r="D96" s="6">
        <f t="shared" si="5"/>
        <v>829.83214405284355</v>
      </c>
      <c r="E96" s="9">
        <f>(C96-D96)+Pro_Forma!B$37</f>
        <v>1383.1210296469185</v>
      </c>
      <c r="F96" s="9">
        <f t="shared" si="6"/>
        <v>399005.87736098119</v>
      </c>
    </row>
    <row r="97" spans="1:8" x14ac:dyDescent="0.2">
      <c r="A97" s="1">
        <v>75</v>
      </c>
      <c r="B97" s="9">
        <f t="shared" si="7"/>
        <v>399005.87736098119</v>
      </c>
      <c r="C97" s="9">
        <f t="shared" si="4"/>
        <v>2212.9531736997619</v>
      </c>
      <c r="D97" s="6">
        <f t="shared" si="5"/>
        <v>826.96553609375894</v>
      </c>
      <c r="E97" s="9">
        <f>(C97-D97)+Pro_Forma!B$37</f>
        <v>1385.9876376060029</v>
      </c>
      <c r="F97" s="9">
        <f t="shared" si="6"/>
        <v>397619.88972337521</v>
      </c>
    </row>
    <row r="98" spans="1:8" x14ac:dyDescent="0.2">
      <c r="A98" s="1">
        <v>76</v>
      </c>
      <c r="B98" s="9">
        <f t="shared" si="7"/>
        <v>397619.88972337521</v>
      </c>
      <c r="C98" s="9">
        <f t="shared" si="4"/>
        <v>2212.9531736997619</v>
      </c>
      <c r="D98" s="6">
        <f t="shared" si="5"/>
        <v>824.09298690392529</v>
      </c>
      <c r="E98" s="9">
        <f>(C98-D98)+Pro_Forma!B$37</f>
        <v>1388.8601867958366</v>
      </c>
      <c r="F98" s="9">
        <f t="shared" si="6"/>
        <v>396231.02953657939</v>
      </c>
    </row>
    <row r="99" spans="1:8" x14ac:dyDescent="0.2">
      <c r="A99" s="1">
        <v>77</v>
      </c>
      <c r="B99" s="9">
        <f t="shared" si="7"/>
        <v>396231.02953657939</v>
      </c>
      <c r="C99" s="9">
        <f t="shared" si="4"/>
        <v>2212.9531736997619</v>
      </c>
      <c r="D99" s="6">
        <f t="shared" si="5"/>
        <v>821.21448416975682</v>
      </c>
      <c r="E99" s="9">
        <f>(C99-D99)+Pro_Forma!B$37</f>
        <v>1391.7386895300051</v>
      </c>
      <c r="F99" s="9">
        <f t="shared" si="6"/>
        <v>394839.29084704939</v>
      </c>
    </row>
    <row r="100" spans="1:8" x14ac:dyDescent="0.2">
      <c r="A100" s="1">
        <v>78</v>
      </c>
      <c r="B100" s="9">
        <f t="shared" si="7"/>
        <v>394839.29084704939</v>
      </c>
      <c r="C100" s="9">
        <f t="shared" si="4"/>
        <v>2212.9531736997619</v>
      </c>
      <c r="D100" s="6">
        <f t="shared" si="5"/>
        <v>818.33001555214707</v>
      </c>
      <c r="E100" s="9">
        <f>(C100-D100)+Pro_Forma!B$37</f>
        <v>1394.623158147615</v>
      </c>
      <c r="F100" s="9">
        <f t="shared" si="6"/>
        <v>393444.66768890177</v>
      </c>
    </row>
    <row r="101" spans="1:8" x14ac:dyDescent="0.2">
      <c r="A101" s="1">
        <v>79</v>
      </c>
      <c r="B101" s="9">
        <f t="shared" si="7"/>
        <v>393444.66768890177</v>
      </c>
      <c r="C101" s="9">
        <f t="shared" si="4"/>
        <v>2212.9531736997619</v>
      </c>
      <c r="D101" s="6">
        <f t="shared" si="5"/>
        <v>815.43956868641601</v>
      </c>
      <c r="E101" s="9">
        <f>(C101-D101)+Pro_Forma!B$37</f>
        <v>1397.513605013346</v>
      </c>
      <c r="F101" s="9">
        <f t="shared" si="6"/>
        <v>392047.1540838884</v>
      </c>
    </row>
    <row r="102" spans="1:8" x14ac:dyDescent="0.2">
      <c r="A102" s="1">
        <v>80</v>
      </c>
      <c r="B102" s="9">
        <f t="shared" si="7"/>
        <v>392047.1540838884</v>
      </c>
      <c r="C102" s="9">
        <f t="shared" si="4"/>
        <v>2212.9531736997619</v>
      </c>
      <c r="D102" s="6">
        <f t="shared" si="5"/>
        <v>812.54313118225707</v>
      </c>
      <c r="E102" s="9">
        <f>(C102-D102)+Pro_Forma!B$37</f>
        <v>1400.4100425175047</v>
      </c>
      <c r="F102" s="9">
        <f t="shared" si="6"/>
        <v>390646.74404137087</v>
      </c>
    </row>
    <row r="103" spans="1:8" x14ac:dyDescent="0.2">
      <c r="A103" s="1">
        <v>81</v>
      </c>
      <c r="B103" s="9">
        <f t="shared" si="7"/>
        <v>390646.74404137087</v>
      </c>
      <c r="C103" s="9">
        <f t="shared" si="4"/>
        <v>2212.9531736997619</v>
      </c>
      <c r="D103" s="6">
        <f t="shared" si="5"/>
        <v>809.64069062368389</v>
      </c>
      <c r="E103" s="9">
        <f>(C103-D103)+Pro_Forma!B$37</f>
        <v>1403.312483076078</v>
      </c>
      <c r="F103" s="9">
        <f t="shared" si="6"/>
        <v>389243.4315582948</v>
      </c>
    </row>
    <row r="104" spans="1:8" x14ac:dyDescent="0.2">
      <c r="A104" s="1">
        <v>82</v>
      </c>
      <c r="B104" s="9">
        <f t="shared" si="7"/>
        <v>389243.4315582948</v>
      </c>
      <c r="C104" s="9">
        <f t="shared" si="4"/>
        <v>2212.9531736997619</v>
      </c>
      <c r="D104" s="6">
        <f t="shared" si="5"/>
        <v>806.73223456897722</v>
      </c>
      <c r="E104" s="9">
        <f>(C104-D104)+Pro_Forma!B$37</f>
        <v>1406.2209391307847</v>
      </c>
      <c r="F104" s="9">
        <f t="shared" si="6"/>
        <v>387837.21061916399</v>
      </c>
      <c r="G104" s="15" t="s">
        <v>88</v>
      </c>
      <c r="H104" s="15"/>
    </row>
    <row r="105" spans="1:8" x14ac:dyDescent="0.2">
      <c r="A105" s="1">
        <v>83</v>
      </c>
      <c r="B105" s="9">
        <f t="shared" si="7"/>
        <v>387837.21061916399</v>
      </c>
      <c r="C105" s="9">
        <f t="shared" si="4"/>
        <v>2212.9531736997619</v>
      </c>
      <c r="D105" s="6">
        <f t="shared" si="5"/>
        <v>803.81775055063156</v>
      </c>
      <c r="E105" s="9">
        <f>(C105-D105)+Pro_Forma!B$37</f>
        <v>1409.1354231491305</v>
      </c>
      <c r="F105" s="9">
        <f t="shared" si="6"/>
        <v>386428.07519601483</v>
      </c>
      <c r="G105" s="15" t="s">
        <v>79</v>
      </c>
      <c r="H105" s="15" t="s">
        <v>80</v>
      </c>
    </row>
    <row r="106" spans="1:8" x14ac:dyDescent="0.2">
      <c r="A106" s="15">
        <v>84</v>
      </c>
      <c r="B106" s="16">
        <f t="shared" si="7"/>
        <v>386428.07519601483</v>
      </c>
      <c r="C106" s="16">
        <f t="shared" si="4"/>
        <v>2212.9531736997619</v>
      </c>
      <c r="D106" s="13">
        <f t="shared" si="5"/>
        <v>800.89722607530166</v>
      </c>
      <c r="E106" s="9">
        <f>(C106-D106)+Pro_Forma!B$37</f>
        <v>1412.0559476244603</v>
      </c>
      <c r="F106" s="16">
        <f t="shared" si="6"/>
        <v>385016.0192483904</v>
      </c>
      <c r="G106" s="13">
        <f>SUM(D95:D106)</f>
        <v>9802.198591528997</v>
      </c>
      <c r="H106" s="16">
        <f>SUM(E95:E106)</f>
        <v>16753.23949286815</v>
      </c>
    </row>
    <row r="107" spans="1:8" x14ac:dyDescent="0.2">
      <c r="A107" s="1">
        <v>85</v>
      </c>
      <c r="B107" s="9">
        <f t="shared" si="7"/>
        <v>385016.0192483904</v>
      </c>
      <c r="C107" s="9">
        <f t="shared" si="4"/>
        <v>2212.9531736997619</v>
      </c>
      <c r="D107" s="6">
        <f t="shared" si="5"/>
        <v>797.97064862374896</v>
      </c>
      <c r="E107" s="9">
        <f>(C107-D107)+Pro_Forma!B$37</f>
        <v>1414.982525076013</v>
      </c>
      <c r="F107" s="9">
        <f t="shared" si="6"/>
        <v>383601.03672331438</v>
      </c>
    </row>
    <row r="108" spans="1:8" x14ac:dyDescent="0.2">
      <c r="A108" s="1">
        <v>86</v>
      </c>
      <c r="B108" s="9">
        <f t="shared" si="7"/>
        <v>383601.03672331438</v>
      </c>
      <c r="C108" s="9">
        <f t="shared" si="4"/>
        <v>2212.9531736997619</v>
      </c>
      <c r="D108" s="6">
        <f t="shared" si="5"/>
        <v>795.03800565078802</v>
      </c>
      <c r="E108" s="9">
        <f>(C108-D108)+Pro_Forma!B$37</f>
        <v>1417.915168048974</v>
      </c>
      <c r="F108" s="9">
        <f t="shared" si="6"/>
        <v>382183.12155526539</v>
      </c>
    </row>
    <row r="109" spans="1:8" x14ac:dyDescent="0.2">
      <c r="A109" s="1">
        <v>87</v>
      </c>
      <c r="B109" s="9">
        <f t="shared" si="7"/>
        <v>382183.12155526539</v>
      </c>
      <c r="C109" s="9">
        <f t="shared" si="4"/>
        <v>2212.9531736997619</v>
      </c>
      <c r="D109" s="6">
        <f t="shared" si="5"/>
        <v>792.09928458523268</v>
      </c>
      <c r="E109" s="9">
        <f>(C109-D109)+Pro_Forma!B$37</f>
        <v>1420.8538891145292</v>
      </c>
      <c r="F109" s="9">
        <f t="shared" si="6"/>
        <v>380762.26766615087</v>
      </c>
    </row>
    <row r="110" spans="1:8" x14ac:dyDescent="0.2">
      <c r="A110" s="1">
        <v>88</v>
      </c>
      <c r="B110" s="9">
        <f t="shared" si="7"/>
        <v>380762.26766615087</v>
      </c>
      <c r="C110" s="9">
        <f t="shared" si="4"/>
        <v>2212.9531736997619</v>
      </c>
      <c r="D110" s="6">
        <f t="shared" si="5"/>
        <v>789.15447282984223</v>
      </c>
      <c r="E110" s="9">
        <f>(C110-D110)+Pro_Forma!B$37</f>
        <v>1423.7987008699197</v>
      </c>
      <c r="F110" s="9">
        <f t="shared" si="6"/>
        <v>379338.46896528098</v>
      </c>
    </row>
    <row r="111" spans="1:8" x14ac:dyDescent="0.2">
      <c r="A111" s="1">
        <v>89</v>
      </c>
      <c r="B111" s="9">
        <f t="shared" si="7"/>
        <v>379338.46896528098</v>
      </c>
      <c r="C111" s="9">
        <f t="shared" si="4"/>
        <v>2212.9531736997619</v>
      </c>
      <c r="D111" s="6">
        <f t="shared" si="5"/>
        <v>786.20355776126735</v>
      </c>
      <c r="E111" s="9">
        <f>(C111-D111)+Pro_Forma!B$37</f>
        <v>1426.7496159384946</v>
      </c>
      <c r="F111" s="9">
        <f t="shared" si="6"/>
        <v>377911.71934934246</v>
      </c>
    </row>
    <row r="112" spans="1:8" x14ac:dyDescent="0.2">
      <c r="A112" s="1">
        <v>90</v>
      </c>
      <c r="B112" s="9">
        <f t="shared" si="7"/>
        <v>377911.71934934246</v>
      </c>
      <c r="C112" s="9">
        <f t="shared" si="4"/>
        <v>2212.9531736997619</v>
      </c>
      <c r="D112" s="6">
        <f t="shared" si="5"/>
        <v>783.24652672999582</v>
      </c>
      <c r="E112" s="9">
        <f>(C112-D112)+Pro_Forma!B$37</f>
        <v>1429.7066469697661</v>
      </c>
      <c r="F112" s="9">
        <f t="shared" si="6"/>
        <v>376482.01270237268</v>
      </c>
    </row>
    <row r="113" spans="1:8" x14ac:dyDescent="0.2">
      <c r="A113" s="1">
        <v>91</v>
      </c>
      <c r="B113" s="9">
        <f t="shared" si="7"/>
        <v>376482.01270237268</v>
      </c>
      <c r="C113" s="9">
        <f t="shared" si="4"/>
        <v>2212.9531736997619</v>
      </c>
      <c r="D113" s="6">
        <f t="shared" si="5"/>
        <v>780.2833670602987</v>
      </c>
      <c r="E113" s="9">
        <f>(C113-D113)+Pro_Forma!B$37</f>
        <v>1432.6698066394633</v>
      </c>
      <c r="F113" s="9">
        <f t="shared" si="6"/>
        <v>375049.34289573319</v>
      </c>
    </row>
    <row r="114" spans="1:8" x14ac:dyDescent="0.2">
      <c r="A114" s="1">
        <v>92</v>
      </c>
      <c r="B114" s="9">
        <f t="shared" si="7"/>
        <v>375049.34289573319</v>
      </c>
      <c r="C114" s="9">
        <f t="shared" si="4"/>
        <v>2212.9531736997619</v>
      </c>
      <c r="D114" s="6">
        <f t="shared" si="5"/>
        <v>777.31406605017571</v>
      </c>
      <c r="E114" s="9">
        <f>(C114-D114)+Pro_Forma!B$37</f>
        <v>1435.6391076495861</v>
      </c>
      <c r="F114" s="9">
        <f t="shared" si="6"/>
        <v>373613.70378808363</v>
      </c>
    </row>
    <row r="115" spans="1:8" x14ac:dyDescent="0.2">
      <c r="A115" s="1">
        <v>93</v>
      </c>
      <c r="B115" s="9">
        <f t="shared" si="7"/>
        <v>373613.70378808363</v>
      </c>
      <c r="C115" s="9">
        <f t="shared" si="4"/>
        <v>2212.9531736997619</v>
      </c>
      <c r="D115" s="6">
        <f t="shared" si="5"/>
        <v>774.33861097130102</v>
      </c>
      <c r="E115" s="9">
        <f>(C115-D115)+Pro_Forma!B$37</f>
        <v>1438.6145627284609</v>
      </c>
      <c r="F115" s="9">
        <f t="shared" si="6"/>
        <v>372175.08922535519</v>
      </c>
    </row>
    <row r="116" spans="1:8" x14ac:dyDescent="0.2">
      <c r="A116" s="1">
        <v>94</v>
      </c>
      <c r="B116" s="9">
        <f t="shared" si="7"/>
        <v>372175.08922535519</v>
      </c>
      <c r="C116" s="9">
        <f t="shared" si="4"/>
        <v>2212.9531736997619</v>
      </c>
      <c r="D116" s="6">
        <f t="shared" si="5"/>
        <v>771.35698906896823</v>
      </c>
      <c r="E116" s="9">
        <f>(C116-D116)+Pro_Forma!B$37</f>
        <v>1441.5961846307937</v>
      </c>
      <c r="F116" s="9">
        <f t="shared" si="6"/>
        <v>370733.49304072437</v>
      </c>
      <c r="G116" s="15" t="s">
        <v>89</v>
      </c>
      <c r="H116" s="15"/>
    </row>
    <row r="117" spans="1:8" x14ac:dyDescent="0.2">
      <c r="A117" s="1">
        <v>95</v>
      </c>
      <c r="B117" s="9">
        <f t="shared" si="7"/>
        <v>370733.49304072437</v>
      </c>
      <c r="C117" s="9">
        <f t="shared" si="4"/>
        <v>2212.9531736997619</v>
      </c>
      <c r="D117" s="6">
        <f t="shared" si="5"/>
        <v>768.36918756203602</v>
      </c>
      <c r="E117" s="9">
        <f>(C117-D117)+Pro_Forma!B$37</f>
        <v>1444.5839861377258</v>
      </c>
      <c r="F117" s="9">
        <f t="shared" si="6"/>
        <v>369288.90905458666</v>
      </c>
      <c r="G117" s="15" t="s">
        <v>79</v>
      </c>
      <c r="H117" s="15" t="s">
        <v>80</v>
      </c>
    </row>
    <row r="118" spans="1:8" x14ac:dyDescent="0.2">
      <c r="A118" s="15">
        <v>96</v>
      </c>
      <c r="B118" s="16">
        <f t="shared" si="7"/>
        <v>369288.90905458666</v>
      </c>
      <c r="C118" s="16">
        <f t="shared" si="4"/>
        <v>2212.9531736997619</v>
      </c>
      <c r="D118" s="13">
        <f t="shared" si="5"/>
        <v>765.37519364287368</v>
      </c>
      <c r="E118" s="9">
        <f>(C118-D118)+Pro_Forma!B$37</f>
        <v>1447.5779800568882</v>
      </c>
      <c r="F118" s="16">
        <f t="shared" si="6"/>
        <v>367841.33107452979</v>
      </c>
      <c r="G118" s="13">
        <f>SUM(D107:D118)</f>
        <v>9380.7499105365278</v>
      </c>
      <c r="H118" s="16">
        <f>SUM(E107:E118)</f>
        <v>17174.688173860613</v>
      </c>
    </row>
    <row r="119" spans="1:8" x14ac:dyDescent="0.2">
      <c r="A119" s="1">
        <v>97</v>
      </c>
      <c r="B119" s="9">
        <f t="shared" si="7"/>
        <v>367841.33107452979</v>
      </c>
      <c r="C119" s="9">
        <f t="shared" si="4"/>
        <v>2212.9531736997619</v>
      </c>
      <c r="D119" s="6">
        <f t="shared" si="5"/>
        <v>762.37499447730534</v>
      </c>
      <c r="E119" s="9">
        <f>(C119-D119)+Pro_Forma!B$37</f>
        <v>1450.5781792224566</v>
      </c>
      <c r="F119" s="9">
        <f t="shared" si="6"/>
        <v>366390.75289530732</v>
      </c>
    </row>
    <row r="120" spans="1:8" x14ac:dyDescent="0.2">
      <c r="A120" s="1">
        <v>98</v>
      </c>
      <c r="B120" s="9">
        <f t="shared" si="7"/>
        <v>366390.75289530732</v>
      </c>
      <c r="C120" s="9">
        <f t="shared" si="4"/>
        <v>2212.9531736997619</v>
      </c>
      <c r="D120" s="6">
        <f t="shared" si="5"/>
        <v>759.36857720455589</v>
      </c>
      <c r="E120" s="9">
        <f>(C120-D120)+Pro_Forma!B$37</f>
        <v>1453.5845964952059</v>
      </c>
      <c r="F120" s="9">
        <f t="shared" si="6"/>
        <v>364937.16829881212</v>
      </c>
    </row>
    <row r="121" spans="1:8" x14ac:dyDescent="0.2">
      <c r="A121" s="1">
        <v>99</v>
      </c>
      <c r="B121" s="9">
        <f t="shared" si="7"/>
        <v>364937.16829881212</v>
      </c>
      <c r="C121" s="9">
        <f t="shared" si="4"/>
        <v>2212.9531736997619</v>
      </c>
      <c r="D121" s="6">
        <f t="shared" si="5"/>
        <v>756.35592893719524</v>
      </c>
      <c r="E121" s="9">
        <f>(C121-D121)+Pro_Forma!B$37</f>
        <v>1456.5972447625668</v>
      </c>
      <c r="F121" s="9">
        <f t="shared" si="6"/>
        <v>363480.57105404953</v>
      </c>
    </row>
    <row r="122" spans="1:8" x14ac:dyDescent="0.2">
      <c r="A122" s="1">
        <v>100</v>
      </c>
      <c r="B122" s="9">
        <f t="shared" si="7"/>
        <v>363480.57105404953</v>
      </c>
      <c r="C122" s="9">
        <f t="shared" si="4"/>
        <v>2212.9531736997619</v>
      </c>
      <c r="D122" s="6">
        <f t="shared" si="5"/>
        <v>753.33703676108314</v>
      </c>
      <c r="E122" s="9">
        <f>(C122-D122)+Pro_Forma!B$37</f>
        <v>1459.6161369386787</v>
      </c>
      <c r="F122" s="9">
        <f t="shared" si="6"/>
        <v>362020.95491711085</v>
      </c>
    </row>
    <row r="123" spans="1:8" x14ac:dyDescent="0.2">
      <c r="A123" s="1">
        <v>101</v>
      </c>
      <c r="B123" s="9">
        <f t="shared" si="7"/>
        <v>362020.95491711085</v>
      </c>
      <c r="C123" s="9">
        <f t="shared" si="4"/>
        <v>2212.9531736997619</v>
      </c>
      <c r="D123" s="6">
        <f t="shared" si="5"/>
        <v>750.31188773531437</v>
      </c>
      <c r="E123" s="9">
        <f>(C123-D123)+Pro_Forma!B$37</f>
        <v>1462.6412859644474</v>
      </c>
      <c r="F123" s="9">
        <f t="shared" si="6"/>
        <v>360558.31363114639</v>
      </c>
    </row>
    <row r="124" spans="1:8" x14ac:dyDescent="0.2">
      <c r="A124" s="1">
        <v>102</v>
      </c>
      <c r="B124" s="9">
        <f t="shared" si="7"/>
        <v>360558.31363114639</v>
      </c>
      <c r="C124" s="9">
        <f t="shared" si="4"/>
        <v>2212.9531736997619</v>
      </c>
      <c r="D124" s="6">
        <f t="shared" si="5"/>
        <v>747.28046889216239</v>
      </c>
      <c r="E124" s="9">
        <f>(C124-D124)+Pro_Forma!B$37</f>
        <v>1465.6727048075995</v>
      </c>
      <c r="F124" s="9">
        <f t="shared" si="6"/>
        <v>359092.64092633879</v>
      </c>
    </row>
    <row r="125" spans="1:8" x14ac:dyDescent="0.2">
      <c r="A125" s="1">
        <v>103</v>
      </c>
      <c r="B125" s="9">
        <f t="shared" si="7"/>
        <v>359092.64092633879</v>
      </c>
      <c r="C125" s="9">
        <f t="shared" si="4"/>
        <v>2212.9531736997619</v>
      </c>
      <c r="D125" s="6">
        <f t="shared" si="5"/>
        <v>744.24276723702451</v>
      </c>
      <c r="E125" s="9">
        <f>(C125-D125)+Pro_Forma!B$37</f>
        <v>1468.7104064627374</v>
      </c>
      <c r="F125" s="9">
        <f t="shared" si="6"/>
        <v>357623.93051987607</v>
      </c>
    </row>
    <row r="126" spans="1:8" x14ac:dyDescent="0.2">
      <c r="A126" s="1">
        <v>104</v>
      </c>
      <c r="B126" s="9">
        <f t="shared" si="7"/>
        <v>357623.93051987607</v>
      </c>
      <c r="C126" s="9">
        <f t="shared" si="4"/>
        <v>2212.9531736997619</v>
      </c>
      <c r="D126" s="6">
        <f t="shared" si="5"/>
        <v>741.19876974836563</v>
      </c>
      <c r="E126" s="9">
        <f>(C126-D126)+Pro_Forma!B$37</f>
        <v>1471.7544039513964</v>
      </c>
      <c r="F126" s="9">
        <f t="shared" si="6"/>
        <v>356152.17611592467</v>
      </c>
    </row>
    <row r="127" spans="1:8" x14ac:dyDescent="0.2">
      <c r="A127" s="1">
        <v>105</v>
      </c>
      <c r="B127" s="9">
        <f t="shared" si="7"/>
        <v>356152.17611592467</v>
      </c>
      <c r="C127" s="9">
        <f t="shared" si="4"/>
        <v>2212.9531736997619</v>
      </c>
      <c r="D127" s="6">
        <f t="shared" si="5"/>
        <v>738.14846337766301</v>
      </c>
      <c r="E127" s="9">
        <f>(C127-D127)+Pro_Forma!B$37</f>
        <v>1474.8047103220988</v>
      </c>
      <c r="F127" s="9">
        <f t="shared" si="6"/>
        <v>354677.37140560255</v>
      </c>
    </row>
    <row r="128" spans="1:8" x14ac:dyDescent="0.2">
      <c r="A128" s="1">
        <v>106</v>
      </c>
      <c r="B128" s="9">
        <f t="shared" si="7"/>
        <v>354677.37140560255</v>
      </c>
      <c r="C128" s="9">
        <f t="shared" si="4"/>
        <v>2212.9531736997619</v>
      </c>
      <c r="D128" s="6">
        <f t="shared" si="5"/>
        <v>735.09183504934958</v>
      </c>
      <c r="E128" s="9">
        <f>(C128-D128)+Pro_Forma!B$37</f>
        <v>1477.8613386504123</v>
      </c>
      <c r="F128" s="9">
        <f t="shared" si="6"/>
        <v>353199.51006695215</v>
      </c>
      <c r="G128" s="15" t="s">
        <v>90</v>
      </c>
      <c r="H128" s="15"/>
    </row>
    <row r="129" spans="1:8" x14ac:dyDescent="0.2">
      <c r="A129" s="1">
        <v>107</v>
      </c>
      <c r="B129" s="9">
        <f t="shared" si="7"/>
        <v>353199.51006695215</v>
      </c>
      <c r="C129" s="9">
        <f t="shared" si="4"/>
        <v>2212.9531736997619</v>
      </c>
      <c r="D129" s="6">
        <f t="shared" si="5"/>
        <v>732.02887166075868</v>
      </c>
      <c r="E129" s="9">
        <f>(C129-D129)+Pro_Forma!B$37</f>
        <v>1480.9243020390031</v>
      </c>
      <c r="F129" s="9">
        <f t="shared" si="6"/>
        <v>351718.58576491312</v>
      </c>
      <c r="G129" s="15" t="s">
        <v>79</v>
      </c>
      <c r="H129" s="15" t="s">
        <v>80</v>
      </c>
    </row>
    <row r="130" spans="1:8" x14ac:dyDescent="0.2">
      <c r="A130" s="15">
        <v>108</v>
      </c>
      <c r="B130" s="16">
        <f t="shared" si="7"/>
        <v>351718.58576491312</v>
      </c>
      <c r="C130" s="16">
        <f t="shared" si="4"/>
        <v>2212.9531736997619</v>
      </c>
      <c r="D130" s="13">
        <f t="shared" si="5"/>
        <v>728.95956008206724</v>
      </c>
      <c r="E130" s="9">
        <f>(C130-D130)+Pro_Forma!B$37</f>
        <v>1483.9936136176948</v>
      </c>
      <c r="F130" s="16">
        <f t="shared" si="6"/>
        <v>350234.59215129545</v>
      </c>
      <c r="G130" s="13">
        <f>SUM(D119:D130)</f>
        <v>8948.6991611628455</v>
      </c>
      <c r="H130" s="16">
        <f>SUM(E119:E130)</f>
        <v>17606.738923234301</v>
      </c>
    </row>
    <row r="131" spans="1:8" x14ac:dyDescent="0.2">
      <c r="A131" s="1">
        <v>109</v>
      </c>
      <c r="B131" s="9">
        <f t="shared" si="7"/>
        <v>350234.59215129545</v>
      </c>
      <c r="C131" s="9">
        <f t="shared" si="4"/>
        <v>2212.9531736997619</v>
      </c>
      <c r="D131" s="6">
        <f t="shared" si="5"/>
        <v>725.88388715624023</v>
      </c>
      <c r="E131" s="9">
        <f>(C131-D131)+Pro_Forma!B$37</f>
        <v>1487.0692865435217</v>
      </c>
      <c r="F131" s="9">
        <f t="shared" si="6"/>
        <v>348747.52286475193</v>
      </c>
    </row>
    <row r="132" spans="1:8" x14ac:dyDescent="0.2">
      <c r="A132" s="1">
        <v>110</v>
      </c>
      <c r="B132" s="9">
        <f t="shared" si="7"/>
        <v>348747.52286475193</v>
      </c>
      <c r="C132" s="9">
        <f t="shared" si="4"/>
        <v>2212.9531736997619</v>
      </c>
      <c r="D132" s="6">
        <f t="shared" si="5"/>
        <v>722.80183969897314</v>
      </c>
      <c r="E132" s="9">
        <f>(C132-D132)+Pro_Forma!B$37</f>
        <v>1490.1513340007887</v>
      </c>
      <c r="F132" s="9">
        <f t="shared" si="6"/>
        <v>347257.37153075112</v>
      </c>
    </row>
    <row r="133" spans="1:8" x14ac:dyDescent="0.2">
      <c r="A133" s="1">
        <v>111</v>
      </c>
      <c r="B133" s="9">
        <f t="shared" si="7"/>
        <v>347257.37153075112</v>
      </c>
      <c r="C133" s="9">
        <f t="shared" si="4"/>
        <v>2212.9531736997619</v>
      </c>
      <c r="D133" s="6">
        <f t="shared" si="5"/>
        <v>719.71340449863658</v>
      </c>
      <c r="E133" s="9">
        <f>(C133-D133)+Pro_Forma!B$37</f>
        <v>1493.2397692011255</v>
      </c>
      <c r="F133" s="9">
        <f t="shared" si="6"/>
        <v>345764.13176154997</v>
      </c>
    </row>
    <row r="134" spans="1:8" x14ac:dyDescent="0.2">
      <c r="A134" s="1">
        <v>112</v>
      </c>
      <c r="B134" s="9">
        <f t="shared" si="7"/>
        <v>345764.13176154997</v>
      </c>
      <c r="C134" s="9">
        <f t="shared" si="4"/>
        <v>2212.9531736997619</v>
      </c>
      <c r="D134" s="6">
        <f t="shared" si="5"/>
        <v>716.61856831621924</v>
      </c>
      <c r="E134" s="9">
        <f>(C134-D134)+Pro_Forma!B$37</f>
        <v>1496.3346053835426</v>
      </c>
      <c r="F134" s="9">
        <f t="shared" si="6"/>
        <v>344267.7971561664</v>
      </c>
    </row>
    <row r="135" spans="1:8" x14ac:dyDescent="0.2">
      <c r="A135" s="1">
        <v>113</v>
      </c>
      <c r="B135" s="9">
        <f t="shared" si="7"/>
        <v>344267.7971561664</v>
      </c>
      <c r="C135" s="9">
        <f t="shared" si="4"/>
        <v>2212.9531736997619</v>
      </c>
      <c r="D135" s="6">
        <f t="shared" si="5"/>
        <v>713.51731788527093</v>
      </c>
      <c r="E135" s="9">
        <f>(C135-D135)+Pro_Forma!B$37</f>
        <v>1499.4358558144909</v>
      </c>
      <c r="F135" s="9">
        <f t="shared" si="6"/>
        <v>342768.36130035191</v>
      </c>
    </row>
    <row r="136" spans="1:8" x14ac:dyDescent="0.2">
      <c r="A136" s="1">
        <v>114</v>
      </c>
      <c r="B136" s="9">
        <f t="shared" si="7"/>
        <v>342768.36130035191</v>
      </c>
      <c r="C136" s="9">
        <f t="shared" si="4"/>
        <v>2212.9531736997619</v>
      </c>
      <c r="D136" s="6">
        <f t="shared" si="5"/>
        <v>710.40963991184594</v>
      </c>
      <c r="E136" s="9">
        <f>(C136-D136)+Pro_Forma!B$37</f>
        <v>1502.543533787916</v>
      </c>
      <c r="F136" s="9">
        <f t="shared" si="6"/>
        <v>341265.81776656403</v>
      </c>
    </row>
    <row r="137" spans="1:8" x14ac:dyDescent="0.2">
      <c r="A137" s="1">
        <v>115</v>
      </c>
      <c r="B137" s="9">
        <f t="shared" si="7"/>
        <v>341265.81776656403</v>
      </c>
      <c r="C137" s="9">
        <f t="shared" si="4"/>
        <v>2212.9531736997619</v>
      </c>
      <c r="D137" s="6">
        <f t="shared" si="5"/>
        <v>707.29552107444601</v>
      </c>
      <c r="E137" s="9">
        <f>(C137-D137)+Pro_Forma!B$37</f>
        <v>1505.6576526253159</v>
      </c>
      <c r="F137" s="9">
        <f t="shared" si="6"/>
        <v>339760.16011393873</v>
      </c>
    </row>
    <row r="138" spans="1:8" x14ac:dyDescent="0.2">
      <c r="A138" s="1">
        <v>116</v>
      </c>
      <c r="B138" s="9">
        <f t="shared" si="7"/>
        <v>339760.16011393873</v>
      </c>
      <c r="C138" s="9">
        <f t="shared" si="4"/>
        <v>2212.9531736997619</v>
      </c>
      <c r="D138" s="6">
        <f t="shared" si="5"/>
        <v>704.17494802396311</v>
      </c>
      <c r="E138" s="9">
        <f>(C138-D138)+Pro_Forma!B$37</f>
        <v>1508.7782256757987</v>
      </c>
      <c r="F138" s="9">
        <f t="shared" si="6"/>
        <v>338251.38188826293</v>
      </c>
    </row>
    <row r="139" spans="1:8" x14ac:dyDescent="0.2">
      <c r="A139" s="1">
        <v>117</v>
      </c>
      <c r="B139" s="9">
        <f t="shared" si="7"/>
        <v>338251.38188826293</v>
      </c>
      <c r="C139" s="9">
        <f t="shared" si="4"/>
        <v>2212.9531736997619</v>
      </c>
      <c r="D139" s="6">
        <f t="shared" si="5"/>
        <v>701.04790738362249</v>
      </c>
      <c r="E139" s="9">
        <f>(C139-D139)+Pro_Forma!B$37</f>
        <v>1511.9052663161394</v>
      </c>
      <c r="F139" s="9">
        <f t="shared" si="6"/>
        <v>336739.47662194679</v>
      </c>
    </row>
    <row r="140" spans="1:8" x14ac:dyDescent="0.2">
      <c r="A140" s="1">
        <v>118</v>
      </c>
      <c r="B140" s="9">
        <f t="shared" si="7"/>
        <v>336739.47662194679</v>
      </c>
      <c r="C140" s="9">
        <f t="shared" si="4"/>
        <v>2212.9531736997619</v>
      </c>
      <c r="D140" s="6">
        <f t="shared" si="5"/>
        <v>697.91438574892493</v>
      </c>
      <c r="E140" s="9">
        <f>(C140-D140)+Pro_Forma!B$37</f>
        <v>1515.0387879508371</v>
      </c>
      <c r="F140" s="9">
        <f t="shared" si="6"/>
        <v>335224.43783399597</v>
      </c>
      <c r="G140" s="15" t="s">
        <v>91</v>
      </c>
      <c r="H140" s="15"/>
    </row>
    <row r="141" spans="1:8" x14ac:dyDescent="0.2">
      <c r="A141" s="1">
        <v>119</v>
      </c>
      <c r="B141" s="9">
        <f t="shared" si="7"/>
        <v>335224.43783399597</v>
      </c>
      <c r="C141" s="9">
        <f t="shared" si="4"/>
        <v>2212.9531736997619</v>
      </c>
      <c r="D141" s="6">
        <f t="shared" si="5"/>
        <v>694.7743696875898</v>
      </c>
      <c r="E141" s="9">
        <f>(C141-D141)+Pro_Forma!B$37</f>
        <v>1518.1788040121721</v>
      </c>
      <c r="F141" s="9">
        <f t="shared" si="6"/>
        <v>333706.25902998378</v>
      </c>
      <c r="G141" s="15" t="s">
        <v>79</v>
      </c>
      <c r="H141" s="15" t="s">
        <v>80</v>
      </c>
    </row>
    <row r="142" spans="1:8" x14ac:dyDescent="0.2">
      <c r="A142" s="15">
        <v>120</v>
      </c>
      <c r="B142" s="16">
        <f t="shared" si="7"/>
        <v>333706.25902998378</v>
      </c>
      <c r="C142" s="16">
        <f t="shared" si="4"/>
        <v>2212.9531736997619</v>
      </c>
      <c r="D142" s="13">
        <f t="shared" si="5"/>
        <v>691.62784573949693</v>
      </c>
      <c r="E142" s="9">
        <f>(C142-D142)+Pro_Forma!B$37</f>
        <v>1521.325327960265</v>
      </c>
      <c r="F142" s="16">
        <f t="shared" si="6"/>
        <v>332184.93370202353</v>
      </c>
      <c r="G142" s="13">
        <f>SUM(D131:D142)</f>
        <v>8505.7796351252291</v>
      </c>
      <c r="H142" s="16">
        <f>SUM(E131:E142)</f>
        <v>18049.658449271912</v>
      </c>
    </row>
    <row r="143" spans="1:8" x14ac:dyDescent="0.2">
      <c r="A143" s="1">
        <v>121</v>
      </c>
      <c r="B143" s="9">
        <f t="shared" si="7"/>
        <v>332184.93370202353</v>
      </c>
      <c r="C143" s="9">
        <f t="shared" si="4"/>
        <v>2212.9531736997619</v>
      </c>
      <c r="D143" s="6">
        <f t="shared" si="5"/>
        <v>688.47480041662948</v>
      </c>
      <c r="E143" s="9">
        <f>(C143-D143)+Pro_Forma!B$37</f>
        <v>1524.4783732831324</v>
      </c>
      <c r="F143" s="9">
        <f t="shared" si="6"/>
        <v>330660.45532874041</v>
      </c>
    </row>
    <row r="144" spans="1:8" x14ac:dyDescent="0.2">
      <c r="A144" s="1">
        <v>122</v>
      </c>
      <c r="B144" s="9">
        <f t="shared" si="7"/>
        <v>330660.45532874041</v>
      </c>
      <c r="C144" s="9">
        <f t="shared" si="4"/>
        <v>2212.9531736997619</v>
      </c>
      <c r="D144" s="6">
        <f t="shared" si="5"/>
        <v>685.31522020301566</v>
      </c>
      <c r="E144" s="9">
        <f>(C144-D144)+Pro_Forma!B$37</f>
        <v>1527.6379534967464</v>
      </c>
      <c r="F144" s="9">
        <f t="shared" si="6"/>
        <v>329132.81737524364</v>
      </c>
    </row>
    <row r="145" spans="1:6" x14ac:dyDescent="0.2">
      <c r="A145" s="1">
        <v>123</v>
      </c>
      <c r="B145" s="9">
        <f t="shared" si="7"/>
        <v>329132.81737524364</v>
      </c>
      <c r="C145" s="9">
        <f t="shared" si="4"/>
        <v>2212.9531736997619</v>
      </c>
      <c r="D145" s="6">
        <f t="shared" si="5"/>
        <v>682.14909155467058</v>
      </c>
      <c r="E145" s="9">
        <f>(C145-D145)+Pro_Forma!B$37</f>
        <v>1530.8040821450913</v>
      </c>
      <c r="F145" s="9">
        <f t="shared" si="6"/>
        <v>327602.01329309854</v>
      </c>
    </row>
    <row r="146" spans="1:6" x14ac:dyDescent="0.2">
      <c r="A146" s="1">
        <v>124</v>
      </c>
      <c r="B146" s="9">
        <f t="shared" si="7"/>
        <v>327602.01329309854</v>
      </c>
      <c r="C146" s="9">
        <f t="shared" si="4"/>
        <v>2212.9531736997619</v>
      </c>
      <c r="D146" s="6">
        <f t="shared" si="5"/>
        <v>678.97640089953939</v>
      </c>
      <c r="E146" s="9">
        <f>(C146-D146)+Pro_Forma!B$37</f>
        <v>1533.9767728002225</v>
      </c>
      <c r="F146" s="9">
        <f t="shared" si="6"/>
        <v>326068.03652029834</v>
      </c>
    </row>
    <row r="147" spans="1:6" x14ac:dyDescent="0.2">
      <c r="A147" s="1">
        <v>125</v>
      </c>
      <c r="B147" s="9">
        <f t="shared" si="7"/>
        <v>326068.03652029834</v>
      </c>
      <c r="C147" s="9">
        <f t="shared" si="4"/>
        <v>2212.9531736997619</v>
      </c>
      <c r="D147" s="6">
        <f t="shared" si="5"/>
        <v>675.79713463743758</v>
      </c>
      <c r="E147" s="9">
        <f>(C147-D147)+Pro_Forma!B$37</f>
        <v>1537.1560390623245</v>
      </c>
      <c r="F147" s="9">
        <f t="shared" si="6"/>
        <v>324530.88048123603</v>
      </c>
    </row>
    <row r="148" spans="1:6" x14ac:dyDescent="0.2">
      <c r="A148" s="1">
        <v>126</v>
      </c>
      <c r="B148" s="9">
        <f t="shared" si="7"/>
        <v>324530.88048123603</v>
      </c>
      <c r="C148" s="9">
        <f t="shared" si="4"/>
        <v>2212.9531736997619</v>
      </c>
      <c r="D148" s="6">
        <f t="shared" si="5"/>
        <v>672.6112791399936</v>
      </c>
      <c r="E148" s="9">
        <f>(C148-D148)+Pro_Forma!B$37</f>
        <v>1540.3418945597682</v>
      </c>
      <c r="F148" s="9">
        <f t="shared" si="6"/>
        <v>322990.53858667624</v>
      </c>
    </row>
    <row r="149" spans="1:6" x14ac:dyDescent="0.2">
      <c r="A149" s="1">
        <v>127</v>
      </c>
      <c r="B149" s="9">
        <f t="shared" si="7"/>
        <v>322990.53858667624</v>
      </c>
      <c r="C149" s="9">
        <f t="shared" si="4"/>
        <v>2212.9531736997619</v>
      </c>
      <c r="D149" s="6">
        <f t="shared" si="5"/>
        <v>669.41882075059027</v>
      </c>
      <c r="E149" s="9">
        <f>(C149-D149)+Pro_Forma!B$37</f>
        <v>1543.5343529491715</v>
      </c>
      <c r="F149" s="9">
        <f t="shared" si="6"/>
        <v>321447.00423372706</v>
      </c>
    </row>
    <row r="150" spans="1:6" x14ac:dyDescent="0.2">
      <c r="A150" s="1">
        <v>128</v>
      </c>
      <c r="B150" s="9">
        <f t="shared" si="7"/>
        <v>321447.00423372706</v>
      </c>
      <c r="C150" s="9">
        <f t="shared" si="4"/>
        <v>2212.9531736997619</v>
      </c>
      <c r="D150" s="6">
        <f t="shared" si="5"/>
        <v>666.21974578430616</v>
      </c>
      <c r="E150" s="9">
        <f>(C150-D150)+Pro_Forma!B$37</f>
        <v>1546.7334279154556</v>
      </c>
      <c r="F150" s="9">
        <f t="shared" si="6"/>
        <v>319900.27080581163</v>
      </c>
    </row>
    <row r="151" spans="1:6" x14ac:dyDescent="0.2">
      <c r="A151" s="1">
        <v>129</v>
      </c>
      <c r="B151" s="9">
        <f t="shared" si="7"/>
        <v>319900.27080581163</v>
      </c>
      <c r="C151" s="9">
        <f t="shared" si="4"/>
        <v>2212.9531736997619</v>
      </c>
      <c r="D151" s="6">
        <f t="shared" si="5"/>
        <v>663.01404052785688</v>
      </c>
      <c r="E151" s="9">
        <f>(C151-D151)+Pro_Forma!B$37</f>
        <v>1549.939133171905</v>
      </c>
      <c r="F151" s="9">
        <f t="shared" si="6"/>
        <v>318350.3316726397</v>
      </c>
    </row>
    <row r="152" spans="1:6" x14ac:dyDescent="0.2">
      <c r="A152" s="1">
        <v>130</v>
      </c>
      <c r="B152" s="9">
        <f t="shared" si="7"/>
        <v>318350.3316726397</v>
      </c>
      <c r="C152" s="9">
        <f t="shared" ref="C152:C215" si="8">-1*PMT($E$9,$E$7,$B$23)</f>
        <v>2212.9531736997619</v>
      </c>
      <c r="D152" s="6">
        <f t="shared" ref="D152:D215" si="9">$E$9*B152</f>
        <v>659.80169123953647</v>
      </c>
      <c r="E152" s="9">
        <f>(C152-D152)+Pro_Forma!B$37</f>
        <v>1553.1514824602255</v>
      </c>
      <c r="F152" s="9">
        <f t="shared" ref="F152:F215" si="10">B152-E152</f>
        <v>316797.1801901795</v>
      </c>
    </row>
    <row r="153" spans="1:6" x14ac:dyDescent="0.2">
      <c r="A153" s="1">
        <v>131</v>
      </c>
      <c r="B153" s="9">
        <f t="shared" ref="B153:B216" si="11">F152</f>
        <v>316797.1801901795</v>
      </c>
      <c r="C153" s="9">
        <f t="shared" si="8"/>
        <v>2212.9531736997619</v>
      </c>
      <c r="D153" s="6">
        <f t="shared" si="9"/>
        <v>656.58268414915847</v>
      </c>
      <c r="E153" s="9">
        <f>(C153-D153)+Pro_Forma!B$37</f>
        <v>1556.3704895506035</v>
      </c>
      <c r="F153" s="9">
        <f t="shared" si="10"/>
        <v>315240.80970062892</v>
      </c>
    </row>
    <row r="154" spans="1:6" x14ac:dyDescent="0.2">
      <c r="A154" s="1">
        <v>132</v>
      </c>
      <c r="B154" s="9">
        <f t="shared" si="11"/>
        <v>315240.80970062892</v>
      </c>
      <c r="C154" s="9">
        <f t="shared" si="8"/>
        <v>2212.9531736997619</v>
      </c>
      <c r="D154" s="6">
        <f t="shared" si="9"/>
        <v>653.35700545799648</v>
      </c>
      <c r="E154" s="9">
        <f>(C154-D154)+Pro_Forma!B$37</f>
        <v>1559.5961682417656</v>
      </c>
      <c r="F154" s="9">
        <f t="shared" si="10"/>
        <v>313681.21353238716</v>
      </c>
    </row>
    <row r="155" spans="1:6" x14ac:dyDescent="0.2">
      <c r="A155" s="1">
        <v>133</v>
      </c>
      <c r="B155" s="9">
        <f t="shared" si="11"/>
        <v>313681.21353238716</v>
      </c>
      <c r="C155" s="9">
        <f t="shared" si="8"/>
        <v>2212.9531736997619</v>
      </c>
      <c r="D155" s="6">
        <f t="shared" si="9"/>
        <v>650.12464133872561</v>
      </c>
      <c r="E155" s="9">
        <f>(C155-D155)+Pro_Forma!B$37</f>
        <v>1562.8285323610362</v>
      </c>
      <c r="F155" s="9">
        <f t="shared" si="10"/>
        <v>312118.38500002614</v>
      </c>
    </row>
    <row r="156" spans="1:6" x14ac:dyDescent="0.2">
      <c r="A156" s="1">
        <v>134</v>
      </c>
      <c r="B156" s="9">
        <f t="shared" si="11"/>
        <v>312118.38500002614</v>
      </c>
      <c r="C156" s="9">
        <f t="shared" si="8"/>
        <v>2212.9531736997619</v>
      </c>
      <c r="D156" s="6">
        <f t="shared" si="9"/>
        <v>646.88557793536302</v>
      </c>
      <c r="E156" s="9">
        <f>(C156-D156)+Pro_Forma!B$37</f>
        <v>1566.0675957643989</v>
      </c>
      <c r="F156" s="9">
        <f t="shared" si="10"/>
        <v>310552.31740426173</v>
      </c>
    </row>
    <row r="157" spans="1:6" x14ac:dyDescent="0.2">
      <c r="A157" s="1">
        <v>135</v>
      </c>
      <c r="B157" s="9">
        <f t="shared" si="11"/>
        <v>310552.31740426173</v>
      </c>
      <c r="C157" s="9">
        <f t="shared" si="8"/>
        <v>2212.9531736997619</v>
      </c>
      <c r="D157" s="6">
        <f t="shared" si="9"/>
        <v>643.63980136320811</v>
      </c>
      <c r="E157" s="9">
        <f>(C157-D157)+Pro_Forma!B$37</f>
        <v>1569.3133723365538</v>
      </c>
      <c r="F157" s="9">
        <f t="shared" si="10"/>
        <v>308983.00403192517</v>
      </c>
    </row>
    <row r="158" spans="1:6" x14ac:dyDescent="0.2">
      <c r="A158" s="1">
        <v>136</v>
      </c>
      <c r="B158" s="9">
        <f t="shared" si="11"/>
        <v>308983.00403192517</v>
      </c>
      <c r="C158" s="9">
        <f t="shared" si="8"/>
        <v>2212.9531736997619</v>
      </c>
      <c r="D158" s="6">
        <f t="shared" si="9"/>
        <v>640.38729770878365</v>
      </c>
      <c r="E158" s="9">
        <f>(C158-D158)+Pro_Forma!B$37</f>
        <v>1572.5658759909784</v>
      </c>
      <c r="F158" s="9">
        <f t="shared" si="10"/>
        <v>307410.43815593421</v>
      </c>
    </row>
    <row r="159" spans="1:6" x14ac:dyDescent="0.2">
      <c r="A159" s="1">
        <v>137</v>
      </c>
      <c r="B159" s="9">
        <f t="shared" si="11"/>
        <v>307410.43815593421</v>
      </c>
      <c r="C159" s="9">
        <f t="shared" si="8"/>
        <v>2212.9531736997619</v>
      </c>
      <c r="D159" s="6">
        <f t="shared" si="9"/>
        <v>637.12805302977586</v>
      </c>
      <c r="E159" s="9">
        <f>(C159-D159)+Pro_Forma!B$37</f>
        <v>1575.8251206699861</v>
      </c>
      <c r="F159" s="9">
        <f t="shared" si="10"/>
        <v>305834.61303526425</v>
      </c>
    </row>
    <row r="160" spans="1:6" x14ac:dyDescent="0.2">
      <c r="A160" s="1">
        <v>138</v>
      </c>
      <c r="B160" s="9">
        <f t="shared" si="11"/>
        <v>305834.61303526425</v>
      </c>
      <c r="C160" s="9">
        <f t="shared" si="8"/>
        <v>2212.9531736997619</v>
      </c>
      <c r="D160" s="6">
        <f t="shared" si="9"/>
        <v>633.86205335497436</v>
      </c>
      <c r="E160" s="9">
        <f>(C160-D160)+Pro_Forma!B$37</f>
        <v>1579.0911203447877</v>
      </c>
      <c r="F160" s="9">
        <f t="shared" si="10"/>
        <v>304255.52191491949</v>
      </c>
    </row>
    <row r="161" spans="1:6" x14ac:dyDescent="0.2">
      <c r="A161" s="1">
        <v>139</v>
      </c>
      <c r="B161" s="9">
        <f t="shared" si="11"/>
        <v>304255.52191491949</v>
      </c>
      <c r="C161" s="9">
        <f t="shared" si="8"/>
        <v>2212.9531736997619</v>
      </c>
      <c r="D161" s="6">
        <f t="shared" si="9"/>
        <v>630.58928468421277</v>
      </c>
      <c r="E161" s="9">
        <f>(C161-D161)+Pro_Forma!B$37</f>
        <v>1582.3638890155491</v>
      </c>
      <c r="F161" s="9">
        <f t="shared" si="10"/>
        <v>302673.15802590392</v>
      </c>
    </row>
    <row r="162" spans="1:6" x14ac:dyDescent="0.2">
      <c r="A162" s="1">
        <v>140</v>
      </c>
      <c r="B162" s="9">
        <f t="shared" si="11"/>
        <v>302673.15802590392</v>
      </c>
      <c r="C162" s="9">
        <f t="shared" si="8"/>
        <v>2212.9531736997619</v>
      </c>
      <c r="D162" s="6">
        <f t="shared" si="9"/>
        <v>627.30973298830793</v>
      </c>
      <c r="E162" s="9">
        <f>(C162-D162)+Pro_Forma!B$37</f>
        <v>1585.6434407114539</v>
      </c>
      <c r="F162" s="9">
        <f t="shared" si="10"/>
        <v>301087.51458519249</v>
      </c>
    </row>
    <row r="163" spans="1:6" x14ac:dyDescent="0.2">
      <c r="A163" s="1">
        <v>141</v>
      </c>
      <c r="B163" s="9">
        <f t="shared" si="11"/>
        <v>301087.51458519249</v>
      </c>
      <c r="C163" s="9">
        <f t="shared" si="8"/>
        <v>2212.9531736997619</v>
      </c>
      <c r="D163" s="6">
        <f t="shared" si="9"/>
        <v>624.02338420900128</v>
      </c>
      <c r="E163" s="9">
        <f>(C163-D163)+Pro_Forma!B$37</f>
        <v>1588.9297894907606</v>
      </c>
      <c r="F163" s="9">
        <f t="shared" si="10"/>
        <v>299498.58479570172</v>
      </c>
    </row>
    <row r="164" spans="1:6" x14ac:dyDescent="0.2">
      <c r="A164" s="1">
        <v>142</v>
      </c>
      <c r="B164" s="9">
        <f t="shared" si="11"/>
        <v>299498.58479570172</v>
      </c>
      <c r="C164" s="9">
        <f t="shared" si="8"/>
        <v>2212.9531736997619</v>
      </c>
      <c r="D164" s="6">
        <f t="shared" si="9"/>
        <v>620.73022425889656</v>
      </c>
      <c r="E164" s="9">
        <f>(C164-D164)+Pro_Forma!B$37</f>
        <v>1592.2229494408652</v>
      </c>
      <c r="F164" s="9">
        <f t="shared" si="10"/>
        <v>297906.36184626084</v>
      </c>
    </row>
    <row r="165" spans="1:6" x14ac:dyDescent="0.2">
      <c r="A165" s="1">
        <v>143</v>
      </c>
      <c r="B165" s="9">
        <f t="shared" si="11"/>
        <v>297906.36184626084</v>
      </c>
      <c r="C165" s="9">
        <f t="shared" si="8"/>
        <v>2212.9531736997619</v>
      </c>
      <c r="D165" s="6">
        <f t="shared" si="9"/>
        <v>617.43023902140101</v>
      </c>
      <c r="E165" s="9">
        <f>(C165-D165)+Pro_Forma!B$37</f>
        <v>1595.5229346783608</v>
      </c>
      <c r="F165" s="9">
        <f t="shared" si="10"/>
        <v>296310.83891158248</v>
      </c>
    </row>
    <row r="166" spans="1:6" x14ac:dyDescent="0.2">
      <c r="A166" s="1">
        <v>144</v>
      </c>
      <c r="B166" s="9">
        <f t="shared" si="11"/>
        <v>296310.83891158248</v>
      </c>
      <c r="C166" s="9">
        <f t="shared" si="8"/>
        <v>2212.9531736997619</v>
      </c>
      <c r="D166" s="6">
        <f t="shared" si="9"/>
        <v>614.12341435066446</v>
      </c>
      <c r="E166" s="9">
        <f>(C166-D166)+Pro_Forma!B$37</f>
        <v>1598.8297593490975</v>
      </c>
      <c r="F166" s="9">
        <f t="shared" si="10"/>
        <v>294712.00915223337</v>
      </c>
    </row>
    <row r="167" spans="1:6" x14ac:dyDescent="0.2">
      <c r="A167" s="1">
        <v>145</v>
      </c>
      <c r="B167" s="9">
        <f t="shared" si="11"/>
        <v>294712.00915223337</v>
      </c>
      <c r="C167" s="9">
        <f t="shared" si="8"/>
        <v>2212.9531736997619</v>
      </c>
      <c r="D167" s="6">
        <f t="shared" si="9"/>
        <v>610.80973607151816</v>
      </c>
      <c r="E167" s="9">
        <f>(C167-D167)+Pro_Forma!B$37</f>
        <v>1602.1434376282436</v>
      </c>
      <c r="F167" s="9">
        <f t="shared" si="10"/>
        <v>293109.86571460514</v>
      </c>
    </row>
    <row r="168" spans="1:6" x14ac:dyDescent="0.2">
      <c r="A168" s="1">
        <v>146</v>
      </c>
      <c r="B168" s="9">
        <f t="shared" si="11"/>
        <v>293109.86571460514</v>
      </c>
      <c r="C168" s="9">
        <f t="shared" si="8"/>
        <v>2212.9531736997619</v>
      </c>
      <c r="D168" s="6">
        <f t="shared" si="9"/>
        <v>607.48918997941473</v>
      </c>
      <c r="E168" s="9">
        <f>(C168-D168)+Pro_Forma!B$37</f>
        <v>1605.4639837203472</v>
      </c>
      <c r="F168" s="9">
        <f t="shared" si="10"/>
        <v>291504.4017308848</v>
      </c>
    </row>
    <row r="169" spans="1:6" x14ac:dyDescent="0.2">
      <c r="A169" s="1">
        <v>147</v>
      </c>
      <c r="B169" s="9">
        <f t="shared" si="11"/>
        <v>291504.4017308848</v>
      </c>
      <c r="C169" s="9">
        <f t="shared" si="8"/>
        <v>2212.9531736997619</v>
      </c>
      <c r="D169" s="6">
        <f t="shared" si="9"/>
        <v>604.16176184036658</v>
      </c>
      <c r="E169" s="9">
        <f>(C169-D169)+Pro_Forma!B$37</f>
        <v>1608.7914118593953</v>
      </c>
      <c r="F169" s="9">
        <f t="shared" si="10"/>
        <v>289895.61031902541</v>
      </c>
    </row>
    <row r="170" spans="1:6" x14ac:dyDescent="0.2">
      <c r="A170" s="1">
        <v>148</v>
      </c>
      <c r="B170" s="9">
        <f t="shared" si="11"/>
        <v>289895.61031902541</v>
      </c>
      <c r="C170" s="9">
        <f t="shared" si="8"/>
        <v>2212.9531736997619</v>
      </c>
      <c r="D170" s="6">
        <f t="shared" si="9"/>
        <v>600.82743739088562</v>
      </c>
      <c r="E170" s="9">
        <f>(C170-D170)+Pro_Forma!B$37</f>
        <v>1612.1257363088762</v>
      </c>
      <c r="F170" s="9">
        <f t="shared" si="10"/>
        <v>288283.48458271654</v>
      </c>
    </row>
    <row r="171" spans="1:6" x14ac:dyDescent="0.2">
      <c r="A171" s="1">
        <v>149</v>
      </c>
      <c r="B171" s="9">
        <f t="shared" si="11"/>
        <v>288283.48458271654</v>
      </c>
      <c r="C171" s="9">
        <f t="shared" si="8"/>
        <v>2212.9531736997619</v>
      </c>
      <c r="D171" s="6">
        <f t="shared" si="9"/>
        <v>597.48620233792144</v>
      </c>
      <c r="E171" s="9">
        <f>(C171-D171)+Pro_Forma!B$37</f>
        <v>1615.4669713618405</v>
      </c>
      <c r="F171" s="9">
        <f t="shared" si="10"/>
        <v>286668.01761135471</v>
      </c>
    </row>
    <row r="172" spans="1:6" x14ac:dyDescent="0.2">
      <c r="A172" s="1">
        <v>150</v>
      </c>
      <c r="B172" s="9">
        <f t="shared" si="11"/>
        <v>286668.01761135471</v>
      </c>
      <c r="C172" s="9">
        <f t="shared" si="8"/>
        <v>2212.9531736997619</v>
      </c>
      <c r="D172" s="6">
        <f t="shared" si="9"/>
        <v>594.1380423588007</v>
      </c>
      <c r="E172" s="9">
        <f>(C172-D172)+Pro_Forma!B$37</f>
        <v>1618.8151313409612</v>
      </c>
      <c r="F172" s="9">
        <f t="shared" si="10"/>
        <v>285049.20248001377</v>
      </c>
    </row>
    <row r="173" spans="1:6" x14ac:dyDescent="0.2">
      <c r="A173" s="1">
        <v>151</v>
      </c>
      <c r="B173" s="9">
        <f t="shared" si="11"/>
        <v>285049.20248001377</v>
      </c>
      <c r="C173" s="9">
        <f t="shared" si="8"/>
        <v>2212.9531736997619</v>
      </c>
      <c r="D173" s="6">
        <f t="shared" si="9"/>
        <v>590.78294310116519</v>
      </c>
      <c r="E173" s="9">
        <f>(C173-D173)+Pro_Forma!B$37</f>
        <v>1622.1702305985968</v>
      </c>
      <c r="F173" s="9">
        <f t="shared" si="10"/>
        <v>283427.03224941518</v>
      </c>
    </row>
    <row r="174" spans="1:6" x14ac:dyDescent="0.2">
      <c r="A174" s="1">
        <v>152</v>
      </c>
      <c r="B174" s="9">
        <f t="shared" si="11"/>
        <v>283427.03224941518</v>
      </c>
      <c r="C174" s="9">
        <f t="shared" si="8"/>
        <v>2212.9531736997619</v>
      </c>
      <c r="D174" s="6">
        <f t="shared" si="9"/>
        <v>587.4208901829104</v>
      </c>
      <c r="E174" s="9">
        <f>(C174-D174)+Pro_Forma!B$37</f>
        <v>1625.5322835168515</v>
      </c>
      <c r="F174" s="9">
        <f t="shared" si="10"/>
        <v>281801.49996589834</v>
      </c>
    </row>
    <row r="175" spans="1:6" x14ac:dyDescent="0.2">
      <c r="A175" s="1">
        <v>153</v>
      </c>
      <c r="B175" s="9">
        <f t="shared" si="11"/>
        <v>281801.49996589834</v>
      </c>
      <c r="C175" s="9">
        <f t="shared" si="8"/>
        <v>2212.9531736997619</v>
      </c>
      <c r="D175" s="6">
        <f t="shared" si="9"/>
        <v>584.05186919212417</v>
      </c>
      <c r="E175" s="9">
        <f>(C175-D175)+Pro_Forma!B$37</f>
        <v>1628.9013045076376</v>
      </c>
      <c r="F175" s="9">
        <f t="shared" si="10"/>
        <v>280172.59866139072</v>
      </c>
    </row>
    <row r="176" spans="1:6" x14ac:dyDescent="0.2">
      <c r="A176" s="1">
        <v>154</v>
      </c>
      <c r="B176" s="9">
        <f t="shared" si="11"/>
        <v>280172.59866139072</v>
      </c>
      <c r="C176" s="9">
        <f t="shared" si="8"/>
        <v>2212.9531736997619</v>
      </c>
      <c r="D176" s="6">
        <f t="shared" si="9"/>
        <v>580.67586568702473</v>
      </c>
      <c r="E176" s="9">
        <f>(C176-D176)+Pro_Forma!B$37</f>
        <v>1632.2773080127372</v>
      </c>
      <c r="F176" s="9">
        <f t="shared" si="10"/>
        <v>278540.32135337801</v>
      </c>
    </row>
    <row r="177" spans="1:6" x14ac:dyDescent="0.2">
      <c r="A177" s="1">
        <v>155</v>
      </c>
      <c r="B177" s="9">
        <f t="shared" si="11"/>
        <v>278540.32135337801</v>
      </c>
      <c r="C177" s="9">
        <f t="shared" si="8"/>
        <v>2212.9531736997619</v>
      </c>
      <c r="D177" s="6">
        <f t="shared" si="9"/>
        <v>577.29286519589857</v>
      </c>
      <c r="E177" s="9">
        <f>(C177-D177)+Pro_Forma!B$37</f>
        <v>1635.6603085038632</v>
      </c>
      <c r="F177" s="9">
        <f t="shared" si="10"/>
        <v>276904.66104487417</v>
      </c>
    </row>
    <row r="178" spans="1:6" x14ac:dyDescent="0.2">
      <c r="A178" s="1">
        <v>156</v>
      </c>
      <c r="B178" s="9">
        <f t="shared" si="11"/>
        <v>276904.66104487417</v>
      </c>
      <c r="C178" s="9">
        <f t="shared" si="8"/>
        <v>2212.9531736997619</v>
      </c>
      <c r="D178" s="6">
        <f t="shared" si="9"/>
        <v>573.9028532170388</v>
      </c>
      <c r="E178" s="9">
        <f>(C178-D178)+Pro_Forma!B$37</f>
        <v>1639.0503204827232</v>
      </c>
      <c r="F178" s="9">
        <f t="shared" si="10"/>
        <v>275265.61072439147</v>
      </c>
    </row>
    <row r="179" spans="1:6" x14ac:dyDescent="0.2">
      <c r="A179" s="1">
        <v>157</v>
      </c>
      <c r="B179" s="9">
        <f t="shared" si="11"/>
        <v>275265.61072439147</v>
      </c>
      <c r="C179" s="9">
        <f t="shared" si="8"/>
        <v>2212.9531736997619</v>
      </c>
      <c r="D179" s="6">
        <f t="shared" si="9"/>
        <v>570.50581521868287</v>
      </c>
      <c r="E179" s="9">
        <f>(C179-D179)+Pro_Forma!B$37</f>
        <v>1642.4473584810789</v>
      </c>
      <c r="F179" s="9">
        <f t="shared" si="10"/>
        <v>273623.16336591041</v>
      </c>
    </row>
    <row r="180" spans="1:6" x14ac:dyDescent="0.2">
      <c r="A180" s="1">
        <v>158</v>
      </c>
      <c r="B180" s="9">
        <f t="shared" si="11"/>
        <v>273623.16336591041</v>
      </c>
      <c r="C180" s="9">
        <f t="shared" si="8"/>
        <v>2212.9531736997619</v>
      </c>
      <c r="D180" s="6">
        <f t="shared" si="9"/>
        <v>567.10173663894989</v>
      </c>
      <c r="E180" s="9">
        <f>(C180-D180)+Pro_Forma!B$37</f>
        <v>1645.851437060812</v>
      </c>
      <c r="F180" s="9">
        <f t="shared" si="10"/>
        <v>271977.31192884961</v>
      </c>
    </row>
    <row r="181" spans="1:6" x14ac:dyDescent="0.2">
      <c r="A181" s="1">
        <v>159</v>
      </c>
      <c r="B181" s="9">
        <f t="shared" si="11"/>
        <v>271977.31192884961</v>
      </c>
      <c r="C181" s="9">
        <f t="shared" si="8"/>
        <v>2212.9531736997619</v>
      </c>
      <c r="D181" s="6">
        <f t="shared" si="9"/>
        <v>563.69060288577884</v>
      </c>
      <c r="E181" s="9">
        <f>(C181-D181)+Pro_Forma!B$37</f>
        <v>1649.2625708139831</v>
      </c>
      <c r="F181" s="9">
        <f t="shared" si="10"/>
        <v>270328.04935803561</v>
      </c>
    </row>
    <row r="182" spans="1:6" x14ac:dyDescent="0.2">
      <c r="A182" s="1">
        <v>160</v>
      </c>
      <c r="B182" s="9">
        <f t="shared" si="11"/>
        <v>270328.04935803561</v>
      </c>
      <c r="C182" s="9">
        <f t="shared" si="8"/>
        <v>2212.9531736997619</v>
      </c>
      <c r="D182" s="6">
        <f t="shared" si="9"/>
        <v>560.27239933686553</v>
      </c>
      <c r="E182" s="9">
        <f>(C182-D182)+Pro_Forma!B$37</f>
        <v>1652.6807743628965</v>
      </c>
      <c r="F182" s="9">
        <f t="shared" si="10"/>
        <v>268675.36858367274</v>
      </c>
    </row>
    <row r="183" spans="1:6" x14ac:dyDescent="0.2">
      <c r="A183" s="1">
        <v>161</v>
      </c>
      <c r="B183" s="9">
        <f t="shared" si="11"/>
        <v>268675.36858367274</v>
      </c>
      <c r="C183" s="9">
        <f t="shared" si="8"/>
        <v>2212.9531736997619</v>
      </c>
      <c r="D183" s="6">
        <f t="shared" si="9"/>
        <v>556.84711133960036</v>
      </c>
      <c r="E183" s="9">
        <f>(C183-D183)+Pro_Forma!B$37</f>
        <v>1656.1060623601616</v>
      </c>
      <c r="F183" s="9">
        <f t="shared" si="10"/>
        <v>267019.26252131257</v>
      </c>
    </row>
    <row r="184" spans="1:6" x14ac:dyDescent="0.2">
      <c r="A184" s="1">
        <v>162</v>
      </c>
      <c r="B184" s="9">
        <f t="shared" si="11"/>
        <v>267019.26252131257</v>
      </c>
      <c r="C184" s="9">
        <f t="shared" si="8"/>
        <v>2212.9531736997619</v>
      </c>
      <c r="D184" s="6">
        <f t="shared" si="9"/>
        <v>553.4147242110048</v>
      </c>
      <c r="E184" s="9">
        <f>(C184-D184)+Pro_Forma!B$37</f>
        <v>1659.5384494887571</v>
      </c>
      <c r="F184" s="9">
        <f t="shared" si="10"/>
        <v>265359.72407182382</v>
      </c>
    </row>
    <row r="185" spans="1:6" x14ac:dyDescent="0.2">
      <c r="A185" s="1">
        <v>163</v>
      </c>
      <c r="B185" s="9">
        <f t="shared" si="11"/>
        <v>265359.72407182382</v>
      </c>
      <c r="C185" s="9">
        <f t="shared" si="8"/>
        <v>2212.9531736997619</v>
      </c>
      <c r="D185" s="6">
        <f t="shared" si="9"/>
        <v>549.9752232376693</v>
      </c>
      <c r="E185" s="9">
        <f>(C185-D185)+Pro_Forma!B$37</f>
        <v>1662.9779504620926</v>
      </c>
      <c r="F185" s="9">
        <f t="shared" si="10"/>
        <v>263696.74612136174</v>
      </c>
    </row>
    <row r="186" spans="1:6" x14ac:dyDescent="0.2">
      <c r="A186" s="1">
        <v>164</v>
      </c>
      <c r="B186" s="9">
        <f t="shared" si="11"/>
        <v>263696.74612136174</v>
      </c>
      <c r="C186" s="9">
        <f t="shared" si="8"/>
        <v>2212.9531736997619</v>
      </c>
      <c r="D186" s="6">
        <f t="shared" si="9"/>
        <v>546.52859367568976</v>
      </c>
      <c r="E186" s="9">
        <f>(C186-D186)+Pro_Forma!B$37</f>
        <v>1666.4245800240722</v>
      </c>
      <c r="F186" s="9">
        <f t="shared" si="10"/>
        <v>262030.32154133767</v>
      </c>
    </row>
    <row r="187" spans="1:6" x14ac:dyDescent="0.2">
      <c r="A187" s="1">
        <v>165</v>
      </c>
      <c r="B187" s="9">
        <f t="shared" si="11"/>
        <v>262030.32154133767</v>
      </c>
      <c r="C187" s="9">
        <f t="shared" si="8"/>
        <v>2212.9531736997619</v>
      </c>
      <c r="D187" s="6">
        <f t="shared" si="9"/>
        <v>543.07482075060409</v>
      </c>
      <c r="E187" s="9">
        <f>(C187-D187)+Pro_Forma!B$37</f>
        <v>1669.8783529491579</v>
      </c>
      <c r="F187" s="9">
        <f t="shared" si="10"/>
        <v>260360.44318838851</v>
      </c>
    </row>
    <row r="188" spans="1:6" x14ac:dyDescent="0.2">
      <c r="A188" s="1">
        <v>166</v>
      </c>
      <c r="B188" s="9">
        <f t="shared" si="11"/>
        <v>260360.44318838851</v>
      </c>
      <c r="C188" s="9">
        <f t="shared" si="8"/>
        <v>2212.9531736997619</v>
      </c>
      <c r="D188" s="6">
        <f t="shared" si="9"/>
        <v>539.61388965732931</v>
      </c>
      <c r="E188" s="9">
        <f>(C188-D188)+Pro_Forma!B$37</f>
        <v>1673.3392840424326</v>
      </c>
      <c r="F188" s="9">
        <f t="shared" si="10"/>
        <v>258687.10390434609</v>
      </c>
    </row>
    <row r="189" spans="1:6" x14ac:dyDescent="0.2">
      <c r="A189" s="1">
        <v>167</v>
      </c>
      <c r="B189" s="9">
        <f t="shared" si="11"/>
        <v>258687.10390434609</v>
      </c>
      <c r="C189" s="9">
        <f t="shared" si="8"/>
        <v>2212.9531736997619</v>
      </c>
      <c r="D189" s="6">
        <f t="shared" si="9"/>
        <v>536.14578556009826</v>
      </c>
      <c r="E189" s="9">
        <f>(C189-D189)+Pro_Forma!B$37</f>
        <v>1676.8073881396635</v>
      </c>
      <c r="F189" s="9">
        <f t="shared" si="10"/>
        <v>257010.29651620644</v>
      </c>
    </row>
    <row r="190" spans="1:6" x14ac:dyDescent="0.2">
      <c r="A190" s="1">
        <v>168</v>
      </c>
      <c r="B190" s="9">
        <f t="shared" si="11"/>
        <v>257010.29651620644</v>
      </c>
      <c r="C190" s="9">
        <f t="shared" si="8"/>
        <v>2212.9531736997619</v>
      </c>
      <c r="D190" s="6">
        <f t="shared" si="9"/>
        <v>532.67049359239536</v>
      </c>
      <c r="E190" s="9">
        <f>(C190-D190)+Pro_Forma!B$37</f>
        <v>1680.2826801073666</v>
      </c>
      <c r="F190" s="9">
        <f t="shared" si="10"/>
        <v>255330.01383609907</v>
      </c>
    </row>
    <row r="191" spans="1:6" x14ac:dyDescent="0.2">
      <c r="A191" s="1">
        <v>169</v>
      </c>
      <c r="B191" s="9">
        <f t="shared" si="11"/>
        <v>255330.01383609907</v>
      </c>
      <c r="C191" s="9">
        <f t="shared" si="8"/>
        <v>2212.9531736997619</v>
      </c>
      <c r="D191" s="6">
        <f t="shared" si="9"/>
        <v>529.18799885689316</v>
      </c>
      <c r="E191" s="9">
        <f>(C191-D191)+Pro_Forma!B$37</f>
        <v>1683.7651748428689</v>
      </c>
      <c r="F191" s="9">
        <f t="shared" si="10"/>
        <v>253646.24866125619</v>
      </c>
    </row>
    <row r="192" spans="1:6" x14ac:dyDescent="0.2">
      <c r="A192" s="1">
        <v>170</v>
      </c>
      <c r="B192" s="9">
        <f t="shared" si="11"/>
        <v>253646.24866125619</v>
      </c>
      <c r="C192" s="9">
        <f t="shared" si="8"/>
        <v>2212.9531736997619</v>
      </c>
      <c r="D192" s="6">
        <f t="shared" si="9"/>
        <v>525.6982864253888</v>
      </c>
      <c r="E192" s="9">
        <f>(C192-D192)+Pro_Forma!B$37</f>
        <v>1687.2548872743732</v>
      </c>
      <c r="F192" s="9">
        <f t="shared" si="10"/>
        <v>251958.99377398181</v>
      </c>
    </row>
    <row r="193" spans="1:6" x14ac:dyDescent="0.2">
      <c r="A193" s="1">
        <v>171</v>
      </c>
      <c r="B193" s="9">
        <f t="shared" si="11"/>
        <v>251958.99377398181</v>
      </c>
      <c r="C193" s="9">
        <f t="shared" si="8"/>
        <v>2212.9531736997619</v>
      </c>
      <c r="D193" s="6">
        <f t="shared" si="9"/>
        <v>522.20134133873944</v>
      </c>
      <c r="E193" s="9">
        <f>(C193-D193)+Pro_Forma!B$37</f>
        <v>1690.7518323610225</v>
      </c>
      <c r="F193" s="9">
        <f t="shared" si="10"/>
        <v>250268.2419416208</v>
      </c>
    </row>
    <row r="194" spans="1:6" x14ac:dyDescent="0.2">
      <c r="A194" s="1">
        <v>172</v>
      </c>
      <c r="B194" s="9">
        <f t="shared" si="11"/>
        <v>250268.2419416208</v>
      </c>
      <c r="C194" s="9">
        <f t="shared" si="8"/>
        <v>2212.9531736997619</v>
      </c>
      <c r="D194" s="6">
        <f t="shared" si="9"/>
        <v>518.69714860679892</v>
      </c>
      <c r="E194" s="9">
        <f>(C194-D194)+Pro_Forma!B$37</f>
        <v>1694.256025092963</v>
      </c>
      <c r="F194" s="9">
        <f t="shared" si="10"/>
        <v>248573.98591652783</v>
      </c>
    </row>
    <row r="195" spans="1:6" x14ac:dyDescent="0.2">
      <c r="A195" s="1">
        <v>173</v>
      </c>
      <c r="B195" s="9">
        <f t="shared" si="11"/>
        <v>248573.98591652783</v>
      </c>
      <c r="C195" s="9">
        <f t="shared" si="8"/>
        <v>2212.9531736997619</v>
      </c>
      <c r="D195" s="6">
        <f t="shared" si="9"/>
        <v>515.1856932083524</v>
      </c>
      <c r="E195" s="9">
        <f>(C195-D195)+Pro_Forma!B$37</f>
        <v>1697.7674804914095</v>
      </c>
      <c r="F195" s="9">
        <f t="shared" si="10"/>
        <v>246876.21843603643</v>
      </c>
    </row>
    <row r="196" spans="1:6" x14ac:dyDescent="0.2">
      <c r="A196" s="1">
        <v>174</v>
      </c>
      <c r="B196" s="9">
        <f t="shared" si="11"/>
        <v>246876.21843603643</v>
      </c>
      <c r="C196" s="9">
        <f t="shared" si="8"/>
        <v>2212.9531736997619</v>
      </c>
      <c r="D196" s="6">
        <f t="shared" si="9"/>
        <v>511.66696009105317</v>
      </c>
      <c r="E196" s="9">
        <f>(C196-D196)+Pro_Forma!B$37</f>
        <v>1701.2862136087087</v>
      </c>
      <c r="F196" s="9">
        <f t="shared" si="10"/>
        <v>245174.93222242771</v>
      </c>
    </row>
    <row r="197" spans="1:6" x14ac:dyDescent="0.2">
      <c r="A197" s="1">
        <v>175</v>
      </c>
      <c r="B197" s="9">
        <f t="shared" si="11"/>
        <v>245174.93222242771</v>
      </c>
      <c r="C197" s="9">
        <f t="shared" si="8"/>
        <v>2212.9531736997619</v>
      </c>
      <c r="D197" s="6">
        <f t="shared" si="9"/>
        <v>508.14093417135717</v>
      </c>
      <c r="E197" s="9">
        <f>(C197-D197)+Pro_Forma!B$37</f>
        <v>1704.8122395284047</v>
      </c>
      <c r="F197" s="9">
        <f t="shared" si="10"/>
        <v>243470.11998289931</v>
      </c>
    </row>
    <row r="198" spans="1:6" x14ac:dyDescent="0.2">
      <c r="A198" s="1">
        <v>176</v>
      </c>
      <c r="B198" s="9">
        <f t="shared" si="11"/>
        <v>243470.11998289931</v>
      </c>
      <c r="C198" s="9">
        <f t="shared" si="8"/>
        <v>2212.9531736997619</v>
      </c>
      <c r="D198" s="6">
        <f t="shared" si="9"/>
        <v>504.60760033445899</v>
      </c>
      <c r="E198" s="9">
        <f>(C198-D198)+Pro_Forma!B$37</f>
        <v>1708.3455733653029</v>
      </c>
      <c r="F198" s="9">
        <f t="shared" si="10"/>
        <v>241761.774409534</v>
      </c>
    </row>
    <row r="199" spans="1:6" x14ac:dyDescent="0.2">
      <c r="A199" s="1">
        <v>177</v>
      </c>
      <c r="B199" s="9">
        <f t="shared" si="11"/>
        <v>241761.774409534</v>
      </c>
      <c r="C199" s="9">
        <f t="shared" si="8"/>
        <v>2212.9531736997619</v>
      </c>
      <c r="D199" s="6">
        <f t="shared" si="9"/>
        <v>501.06694343422657</v>
      </c>
      <c r="E199" s="9">
        <f>(C199-D199)+Pro_Forma!B$37</f>
        <v>1711.8862302655352</v>
      </c>
      <c r="F199" s="9">
        <f t="shared" si="10"/>
        <v>240049.88817926846</v>
      </c>
    </row>
    <row r="200" spans="1:6" x14ac:dyDescent="0.2">
      <c r="A200" s="1">
        <v>178</v>
      </c>
      <c r="B200" s="9">
        <f t="shared" si="11"/>
        <v>240049.88817926846</v>
      </c>
      <c r="C200" s="9">
        <f t="shared" si="8"/>
        <v>2212.9531736997619</v>
      </c>
      <c r="D200" s="6">
        <f t="shared" si="9"/>
        <v>497.5189482931367</v>
      </c>
      <c r="E200" s="9">
        <f>(C200-D200)+Pro_Forma!B$37</f>
        <v>1715.4342254066253</v>
      </c>
      <c r="F200" s="9">
        <f t="shared" si="10"/>
        <v>238334.45395386184</v>
      </c>
    </row>
    <row r="201" spans="1:6" x14ac:dyDescent="0.2">
      <c r="A201" s="1">
        <v>179</v>
      </c>
      <c r="B201" s="9">
        <f t="shared" si="11"/>
        <v>238334.45395386184</v>
      </c>
      <c r="C201" s="9">
        <f t="shared" si="8"/>
        <v>2212.9531736997619</v>
      </c>
      <c r="D201" s="6">
        <f t="shared" si="9"/>
        <v>493.96359970220965</v>
      </c>
      <c r="E201" s="9">
        <f>(C201-D201)+Pro_Forma!B$37</f>
        <v>1718.9895739975523</v>
      </c>
      <c r="F201" s="9">
        <f t="shared" si="10"/>
        <v>236615.46437986428</v>
      </c>
    </row>
    <row r="202" spans="1:6" x14ac:dyDescent="0.2">
      <c r="A202" s="1">
        <v>180</v>
      </c>
      <c r="B202" s="9">
        <f t="shared" si="11"/>
        <v>236615.46437986428</v>
      </c>
      <c r="C202" s="9">
        <f t="shared" si="8"/>
        <v>2212.9531736997619</v>
      </c>
      <c r="D202" s="6">
        <f t="shared" si="9"/>
        <v>490.40088242094413</v>
      </c>
      <c r="E202" s="9">
        <f>(C202-D202)+Pro_Forma!B$37</f>
        <v>1722.5522912788178</v>
      </c>
      <c r="F202" s="9">
        <f t="shared" si="10"/>
        <v>234892.91208858546</v>
      </c>
    </row>
    <row r="203" spans="1:6" x14ac:dyDescent="0.2">
      <c r="A203" s="1">
        <v>181</v>
      </c>
      <c r="B203" s="9">
        <f t="shared" si="11"/>
        <v>234892.91208858546</v>
      </c>
      <c r="C203" s="9">
        <f t="shared" si="8"/>
        <v>2212.9531736997619</v>
      </c>
      <c r="D203" s="6">
        <f t="shared" si="9"/>
        <v>486.83078117725199</v>
      </c>
      <c r="E203" s="9">
        <f>(C203-D203)+Pro_Forma!B$37</f>
        <v>1726.1223925225099</v>
      </c>
      <c r="F203" s="9">
        <f t="shared" si="10"/>
        <v>233166.78969606294</v>
      </c>
    </row>
    <row r="204" spans="1:6" x14ac:dyDescent="0.2">
      <c r="A204" s="1">
        <v>182</v>
      </c>
      <c r="B204" s="9">
        <f t="shared" si="11"/>
        <v>233166.78969606294</v>
      </c>
      <c r="C204" s="9">
        <f t="shared" si="8"/>
        <v>2212.9531736997619</v>
      </c>
      <c r="D204" s="6">
        <f t="shared" si="9"/>
        <v>483.25328066739257</v>
      </c>
      <c r="E204" s="9">
        <f>(C204-D204)+Pro_Forma!B$37</f>
        <v>1729.6998930323693</v>
      </c>
      <c r="F204" s="9">
        <f t="shared" si="10"/>
        <v>231437.08980303057</v>
      </c>
    </row>
    <row r="205" spans="1:6" x14ac:dyDescent="0.2">
      <c r="A205" s="1">
        <v>183</v>
      </c>
      <c r="B205" s="9">
        <f t="shared" si="11"/>
        <v>231437.08980303057</v>
      </c>
      <c r="C205" s="9">
        <f t="shared" si="8"/>
        <v>2212.9531736997619</v>
      </c>
      <c r="D205" s="6">
        <f t="shared" si="9"/>
        <v>479.66836555590726</v>
      </c>
      <c r="E205" s="9">
        <f>(C205-D205)+Pro_Forma!B$37</f>
        <v>1733.2848081438547</v>
      </c>
      <c r="F205" s="9">
        <f t="shared" si="10"/>
        <v>229703.80499488671</v>
      </c>
    </row>
    <row r="206" spans="1:6" x14ac:dyDescent="0.2">
      <c r="A206" s="1">
        <v>184</v>
      </c>
      <c r="B206" s="9">
        <f t="shared" si="11"/>
        <v>229703.80499488671</v>
      </c>
      <c r="C206" s="9">
        <f t="shared" si="8"/>
        <v>2212.9531736997619</v>
      </c>
      <c r="D206" s="6">
        <f t="shared" si="9"/>
        <v>476.07602047555372</v>
      </c>
      <c r="E206" s="9">
        <f>(C206-D206)+Pro_Forma!B$37</f>
        <v>1736.8771532242081</v>
      </c>
      <c r="F206" s="9">
        <f t="shared" si="10"/>
        <v>227966.92784166252</v>
      </c>
    </row>
    <row r="207" spans="1:6" x14ac:dyDescent="0.2">
      <c r="A207" s="1">
        <v>185</v>
      </c>
      <c r="B207" s="9">
        <f t="shared" si="11"/>
        <v>227966.92784166252</v>
      </c>
      <c r="C207" s="9">
        <f t="shared" si="8"/>
        <v>2212.9531736997619</v>
      </c>
      <c r="D207" s="6">
        <f t="shared" si="9"/>
        <v>472.47623002724015</v>
      </c>
      <c r="E207" s="9">
        <f>(C207-D207)+Pro_Forma!B$37</f>
        <v>1740.4769436725219</v>
      </c>
      <c r="F207" s="9">
        <f t="shared" si="10"/>
        <v>226226.45089799</v>
      </c>
    </row>
    <row r="208" spans="1:6" x14ac:dyDescent="0.2">
      <c r="A208" s="1">
        <v>186</v>
      </c>
      <c r="B208" s="9">
        <f t="shared" si="11"/>
        <v>226226.45089799</v>
      </c>
      <c r="C208" s="9">
        <f t="shared" si="8"/>
        <v>2212.9531736997619</v>
      </c>
      <c r="D208" s="6">
        <f t="shared" si="9"/>
        <v>468.86897877995881</v>
      </c>
      <c r="E208" s="9">
        <f>(C208-D208)+Pro_Forma!B$37</f>
        <v>1744.0841949198032</v>
      </c>
      <c r="F208" s="9">
        <f t="shared" si="10"/>
        <v>224482.36670307021</v>
      </c>
    </row>
    <row r="209" spans="1:6" x14ac:dyDescent="0.2">
      <c r="A209" s="1">
        <v>187</v>
      </c>
      <c r="B209" s="9">
        <f t="shared" si="11"/>
        <v>224482.36670307021</v>
      </c>
      <c r="C209" s="9">
        <f t="shared" si="8"/>
        <v>2212.9531736997619</v>
      </c>
      <c r="D209" s="6">
        <f t="shared" si="9"/>
        <v>465.25425127072054</v>
      </c>
      <c r="E209" s="9">
        <f>(C209-D209)+Pro_Forma!B$37</f>
        <v>1747.6989224290414</v>
      </c>
      <c r="F209" s="9">
        <f t="shared" si="10"/>
        <v>222734.66778064118</v>
      </c>
    </row>
    <row r="210" spans="1:6" x14ac:dyDescent="0.2">
      <c r="A210" s="1">
        <v>188</v>
      </c>
      <c r="B210" s="9">
        <f t="shared" si="11"/>
        <v>222734.66778064118</v>
      </c>
      <c r="C210" s="9">
        <f t="shared" si="8"/>
        <v>2212.9531736997619</v>
      </c>
      <c r="D210" s="6">
        <f t="shared" si="9"/>
        <v>461.63203200448788</v>
      </c>
      <c r="E210" s="9">
        <f>(C210-D210)+Pro_Forma!B$37</f>
        <v>1751.321141695274</v>
      </c>
      <c r="F210" s="9">
        <f t="shared" si="10"/>
        <v>220983.34663894589</v>
      </c>
    </row>
    <row r="211" spans="1:6" x14ac:dyDescent="0.2">
      <c r="A211" s="1">
        <v>189</v>
      </c>
      <c r="B211" s="9">
        <f t="shared" si="11"/>
        <v>220983.34663894589</v>
      </c>
      <c r="C211" s="9">
        <f t="shared" si="8"/>
        <v>2212.9531736997619</v>
      </c>
      <c r="D211" s="6">
        <f t="shared" si="9"/>
        <v>458.00230545410903</v>
      </c>
      <c r="E211" s="9">
        <f>(C211-D211)+Pro_Forma!B$37</f>
        <v>1754.9508682456528</v>
      </c>
      <c r="F211" s="9">
        <f t="shared" si="10"/>
        <v>219228.39577070024</v>
      </c>
    </row>
    <row r="212" spans="1:6" x14ac:dyDescent="0.2">
      <c r="A212" s="1">
        <v>190</v>
      </c>
      <c r="B212" s="9">
        <f t="shared" si="11"/>
        <v>219228.39577070024</v>
      </c>
      <c r="C212" s="9">
        <f t="shared" si="8"/>
        <v>2212.9531736997619</v>
      </c>
      <c r="D212" s="6">
        <f t="shared" si="9"/>
        <v>454.36505606025111</v>
      </c>
      <c r="E212" s="9">
        <f>(C212-D212)+Pro_Forma!B$37</f>
        <v>1758.5881176395108</v>
      </c>
      <c r="F212" s="9">
        <f t="shared" si="10"/>
        <v>217469.80765306074</v>
      </c>
    </row>
    <row r="213" spans="1:6" x14ac:dyDescent="0.2">
      <c r="A213" s="1">
        <v>191</v>
      </c>
      <c r="B213" s="9">
        <f t="shared" si="11"/>
        <v>217469.80765306074</v>
      </c>
      <c r="C213" s="9">
        <f t="shared" si="8"/>
        <v>2212.9531736997619</v>
      </c>
      <c r="D213" s="6">
        <f t="shared" si="9"/>
        <v>450.72026823133353</v>
      </c>
      <c r="E213" s="9">
        <f>(C213-D213)+Pro_Forma!B$37</f>
        <v>1762.2329054684283</v>
      </c>
      <c r="F213" s="9">
        <f t="shared" si="10"/>
        <v>215707.5747475923</v>
      </c>
    </row>
    <row r="214" spans="1:6" x14ac:dyDescent="0.2">
      <c r="A214" s="1">
        <v>192</v>
      </c>
      <c r="B214" s="9">
        <f t="shared" si="11"/>
        <v>215707.5747475923</v>
      </c>
      <c r="C214" s="9">
        <f t="shared" si="8"/>
        <v>2212.9531736997619</v>
      </c>
      <c r="D214" s="6">
        <f t="shared" si="9"/>
        <v>447.06792634346124</v>
      </c>
      <c r="E214" s="9">
        <f>(C214-D214)+Pro_Forma!B$37</f>
        <v>1765.8852473563006</v>
      </c>
      <c r="F214" s="9">
        <f t="shared" si="10"/>
        <v>213941.68950023601</v>
      </c>
    </row>
    <row r="215" spans="1:6" x14ac:dyDescent="0.2">
      <c r="A215" s="1">
        <v>193</v>
      </c>
      <c r="B215" s="9">
        <f t="shared" si="11"/>
        <v>213941.68950023601</v>
      </c>
      <c r="C215" s="9">
        <f t="shared" si="8"/>
        <v>2212.9531736997619</v>
      </c>
      <c r="D215" s="6">
        <f t="shared" si="9"/>
        <v>443.40801474035743</v>
      </c>
      <c r="E215" s="9">
        <f>(C215-D215)+Pro_Forma!B$37</f>
        <v>1769.5451589594045</v>
      </c>
      <c r="F215" s="9">
        <f t="shared" si="10"/>
        <v>212172.14434127661</v>
      </c>
    </row>
    <row r="216" spans="1:6" x14ac:dyDescent="0.2">
      <c r="A216" s="1">
        <v>194</v>
      </c>
      <c r="B216" s="9">
        <f t="shared" si="11"/>
        <v>212172.14434127661</v>
      </c>
      <c r="C216" s="9">
        <f t="shared" ref="C216:C279" si="12">-1*PMT($E$9,$E$7,$B$23)</f>
        <v>2212.9531736997619</v>
      </c>
      <c r="D216" s="6">
        <f t="shared" ref="D216:D279" si="13">$E$9*B216</f>
        <v>439.74051773329688</v>
      </c>
      <c r="E216" s="9">
        <f>(C216-D216)+Pro_Forma!B$37</f>
        <v>1773.212655966465</v>
      </c>
      <c r="F216" s="9">
        <f t="shared" ref="F216:F279" si="14">B216-E216</f>
        <v>210398.93168531015</v>
      </c>
    </row>
    <row r="217" spans="1:6" x14ac:dyDescent="0.2">
      <c r="A217" s="1">
        <v>195</v>
      </c>
      <c r="B217" s="9">
        <f t="shared" ref="B217:B280" si="15">F216</f>
        <v>210398.93168531015</v>
      </c>
      <c r="C217" s="9">
        <f t="shared" si="12"/>
        <v>2212.9531736997619</v>
      </c>
      <c r="D217" s="6">
        <f t="shared" si="13"/>
        <v>436.06541960103829</v>
      </c>
      <c r="E217" s="9">
        <f>(C217-D217)+Pro_Forma!B$37</f>
        <v>1776.8877540987237</v>
      </c>
      <c r="F217" s="9">
        <f t="shared" si="14"/>
        <v>208622.04393121143</v>
      </c>
    </row>
    <row r="218" spans="1:6" x14ac:dyDescent="0.2">
      <c r="A218" s="1">
        <v>196</v>
      </c>
      <c r="B218" s="9">
        <f t="shared" si="15"/>
        <v>208622.04393121143</v>
      </c>
      <c r="C218" s="9">
        <f t="shared" si="12"/>
        <v>2212.9531736997619</v>
      </c>
      <c r="D218" s="6">
        <f t="shared" si="13"/>
        <v>432.38270458975717</v>
      </c>
      <c r="E218" s="9">
        <f>(C218-D218)+Pro_Forma!B$37</f>
        <v>1780.5704691100048</v>
      </c>
      <c r="F218" s="9">
        <f t="shared" si="14"/>
        <v>206841.47346210142</v>
      </c>
    </row>
    <row r="219" spans="1:6" x14ac:dyDescent="0.2">
      <c r="A219" s="1">
        <v>197</v>
      </c>
      <c r="B219" s="9">
        <f t="shared" si="15"/>
        <v>206841.47346210142</v>
      </c>
      <c r="C219" s="9">
        <f t="shared" si="12"/>
        <v>2212.9531736997619</v>
      </c>
      <c r="D219" s="6">
        <f t="shared" si="13"/>
        <v>428.69235691297814</v>
      </c>
      <c r="E219" s="9">
        <f>(C219-D219)+Pro_Forma!B$37</f>
        <v>1784.2608167867838</v>
      </c>
      <c r="F219" s="9">
        <f t="shared" si="14"/>
        <v>205057.21264531463</v>
      </c>
    </row>
    <row r="220" spans="1:6" x14ac:dyDescent="0.2">
      <c r="A220" s="1">
        <v>198</v>
      </c>
      <c r="B220" s="9">
        <f t="shared" si="15"/>
        <v>205057.21264531463</v>
      </c>
      <c r="C220" s="9">
        <f t="shared" si="12"/>
        <v>2212.9531736997619</v>
      </c>
      <c r="D220" s="6">
        <f t="shared" si="13"/>
        <v>424.99436075150737</v>
      </c>
      <c r="E220" s="9">
        <f>(C220-D220)+Pro_Forma!B$37</f>
        <v>1787.9588129482545</v>
      </c>
      <c r="F220" s="9">
        <f t="shared" si="14"/>
        <v>203269.25383236638</v>
      </c>
    </row>
    <row r="221" spans="1:6" x14ac:dyDescent="0.2">
      <c r="A221" s="1">
        <v>199</v>
      </c>
      <c r="B221" s="9">
        <f t="shared" si="15"/>
        <v>203269.25383236638</v>
      </c>
      <c r="C221" s="9">
        <f t="shared" si="12"/>
        <v>2212.9531736997619</v>
      </c>
      <c r="D221" s="6">
        <f t="shared" si="13"/>
        <v>421.28870025336477</v>
      </c>
      <c r="E221" s="9">
        <f>(C221-D221)+Pro_Forma!B$37</f>
        <v>1791.6644734463971</v>
      </c>
      <c r="F221" s="9">
        <f t="shared" si="14"/>
        <v>201477.58935891997</v>
      </c>
    </row>
    <row r="222" spans="1:6" x14ac:dyDescent="0.2">
      <c r="A222" s="1">
        <v>200</v>
      </c>
      <c r="B222" s="9">
        <f t="shared" si="15"/>
        <v>201477.58935891997</v>
      </c>
      <c r="C222" s="9">
        <f t="shared" si="12"/>
        <v>2212.9531736997619</v>
      </c>
      <c r="D222" s="6">
        <f t="shared" si="13"/>
        <v>417.57535953371593</v>
      </c>
      <c r="E222" s="9">
        <f>(C222-D222)+Pro_Forma!B$37</f>
        <v>1795.3778141660459</v>
      </c>
      <c r="F222" s="9">
        <f t="shared" si="14"/>
        <v>199682.21154475393</v>
      </c>
    </row>
    <row r="223" spans="1:6" x14ac:dyDescent="0.2">
      <c r="A223" s="1">
        <v>201</v>
      </c>
      <c r="B223" s="9">
        <f t="shared" si="15"/>
        <v>199682.21154475393</v>
      </c>
      <c r="C223" s="9">
        <f t="shared" si="12"/>
        <v>2212.9531736997619</v>
      </c>
      <c r="D223" s="6">
        <f t="shared" si="13"/>
        <v>413.85432267480411</v>
      </c>
      <c r="E223" s="9">
        <f>(C223-D223)+Pro_Forma!B$37</f>
        <v>1799.0988510249579</v>
      </c>
      <c r="F223" s="9">
        <f t="shared" si="14"/>
        <v>197883.11269372897</v>
      </c>
    </row>
    <row r="224" spans="1:6" x14ac:dyDescent="0.2">
      <c r="A224" s="1">
        <v>202</v>
      </c>
      <c r="B224" s="9">
        <f t="shared" si="15"/>
        <v>197883.11269372897</v>
      </c>
      <c r="C224" s="9">
        <f t="shared" si="12"/>
        <v>2212.9531736997619</v>
      </c>
      <c r="D224" s="6">
        <f t="shared" si="13"/>
        <v>410.12557372588196</v>
      </c>
      <c r="E224" s="9">
        <f>(C224-D224)+Pro_Forma!B$37</f>
        <v>1802.8275999738798</v>
      </c>
      <c r="F224" s="9">
        <f t="shared" si="14"/>
        <v>196080.28509375508</v>
      </c>
    </row>
    <row r="225" spans="1:6" x14ac:dyDescent="0.2">
      <c r="A225" s="1">
        <v>203</v>
      </c>
      <c r="B225" s="9">
        <f t="shared" si="15"/>
        <v>196080.28509375508</v>
      </c>
      <c r="C225" s="9">
        <f t="shared" si="12"/>
        <v>2212.9531736997619</v>
      </c>
      <c r="D225" s="6">
        <f t="shared" si="13"/>
        <v>406.3890967031432</v>
      </c>
      <c r="E225" s="9">
        <f>(C225-D225)+Pro_Forma!B$37</f>
        <v>1806.5640769966187</v>
      </c>
      <c r="F225" s="9">
        <f t="shared" si="14"/>
        <v>194273.72101675847</v>
      </c>
    </row>
    <row r="226" spans="1:6" x14ac:dyDescent="0.2">
      <c r="A226" s="1">
        <v>204</v>
      </c>
      <c r="B226" s="9">
        <f t="shared" si="15"/>
        <v>194273.72101675847</v>
      </c>
      <c r="C226" s="9">
        <f t="shared" si="12"/>
        <v>2212.9531736997619</v>
      </c>
      <c r="D226" s="6">
        <f t="shared" si="13"/>
        <v>402.64487558965408</v>
      </c>
      <c r="E226" s="9">
        <f>(C226-D226)+Pro_Forma!B$37</f>
        <v>1810.3082981101079</v>
      </c>
      <c r="F226" s="9">
        <f t="shared" si="14"/>
        <v>192463.41271864835</v>
      </c>
    </row>
    <row r="227" spans="1:6" x14ac:dyDescent="0.2">
      <c r="A227" s="1">
        <v>205</v>
      </c>
      <c r="B227" s="9">
        <f t="shared" si="15"/>
        <v>192463.41271864835</v>
      </c>
      <c r="C227" s="9">
        <f t="shared" si="12"/>
        <v>2212.9531736997619</v>
      </c>
      <c r="D227" s="6">
        <f t="shared" si="13"/>
        <v>398.89289433528467</v>
      </c>
      <c r="E227" s="9">
        <f>(C227-D227)+Pro_Forma!B$37</f>
        <v>1814.0602793644773</v>
      </c>
      <c r="F227" s="9">
        <f t="shared" si="14"/>
        <v>190649.35243928389</v>
      </c>
    </row>
    <row r="228" spans="1:6" x14ac:dyDescent="0.2">
      <c r="A228" s="1">
        <v>206</v>
      </c>
      <c r="B228" s="9">
        <f t="shared" si="15"/>
        <v>190649.35243928389</v>
      </c>
      <c r="C228" s="9">
        <f t="shared" si="12"/>
        <v>2212.9531736997619</v>
      </c>
      <c r="D228" s="6">
        <f t="shared" si="13"/>
        <v>395.13313685664025</v>
      </c>
      <c r="E228" s="9">
        <f>(C228-D228)+Pro_Forma!B$37</f>
        <v>1817.8200368431217</v>
      </c>
      <c r="F228" s="9">
        <f t="shared" si="14"/>
        <v>188831.53240244076</v>
      </c>
    </row>
    <row r="229" spans="1:6" x14ac:dyDescent="0.2">
      <c r="A229" s="1">
        <v>207</v>
      </c>
      <c r="B229" s="9">
        <f t="shared" si="15"/>
        <v>188831.53240244076</v>
      </c>
      <c r="C229" s="9">
        <f t="shared" si="12"/>
        <v>2212.9531736997619</v>
      </c>
      <c r="D229" s="6">
        <f t="shared" si="13"/>
        <v>391.365587036992</v>
      </c>
      <c r="E229" s="9">
        <f>(C229-D229)+Pro_Forma!B$37</f>
        <v>1821.5875866627698</v>
      </c>
      <c r="F229" s="9">
        <f t="shared" si="14"/>
        <v>187009.944815778</v>
      </c>
    </row>
    <row r="230" spans="1:6" x14ac:dyDescent="0.2">
      <c r="A230" s="1">
        <v>208</v>
      </c>
      <c r="B230" s="9">
        <f t="shared" si="15"/>
        <v>187009.944815778</v>
      </c>
      <c r="C230" s="9">
        <f t="shared" si="12"/>
        <v>2212.9531736997619</v>
      </c>
      <c r="D230" s="6">
        <f t="shared" si="13"/>
        <v>387.59022872620835</v>
      </c>
      <c r="E230" s="9">
        <f>(C230-D230)+Pro_Forma!B$37</f>
        <v>1825.3629449735536</v>
      </c>
      <c r="F230" s="9">
        <f t="shared" si="14"/>
        <v>185184.58187080445</v>
      </c>
    </row>
    <row r="231" spans="1:6" x14ac:dyDescent="0.2">
      <c r="A231" s="1">
        <v>209</v>
      </c>
      <c r="B231" s="9">
        <f t="shared" si="15"/>
        <v>185184.58187080445</v>
      </c>
      <c r="C231" s="9">
        <f t="shared" si="12"/>
        <v>2212.9531736997619</v>
      </c>
      <c r="D231" s="6">
        <f t="shared" si="13"/>
        <v>383.8070457406854</v>
      </c>
      <c r="E231" s="9">
        <f>(C231-D231)+Pro_Forma!B$37</f>
        <v>1829.1461279590765</v>
      </c>
      <c r="F231" s="9">
        <f t="shared" si="14"/>
        <v>183355.43574284538</v>
      </c>
    </row>
    <row r="232" spans="1:6" x14ac:dyDescent="0.2">
      <c r="A232" s="1">
        <v>210</v>
      </c>
      <c r="B232" s="9">
        <f t="shared" si="15"/>
        <v>183355.43574284538</v>
      </c>
      <c r="C232" s="9">
        <f t="shared" si="12"/>
        <v>2212.9531736997619</v>
      </c>
      <c r="D232" s="6">
        <f t="shared" si="13"/>
        <v>380.01602186327767</v>
      </c>
      <c r="E232" s="9">
        <f>(C232-D232)+Pro_Forma!B$37</f>
        <v>1832.9371518364842</v>
      </c>
      <c r="F232" s="9">
        <f t="shared" si="14"/>
        <v>181522.49859100889</v>
      </c>
    </row>
    <row r="233" spans="1:6" x14ac:dyDescent="0.2">
      <c r="A233" s="1">
        <v>211</v>
      </c>
      <c r="B233" s="9">
        <f t="shared" si="15"/>
        <v>181522.49859100889</v>
      </c>
      <c r="C233" s="9">
        <f t="shared" si="12"/>
        <v>2212.9531736997619</v>
      </c>
      <c r="D233" s="6">
        <f t="shared" si="13"/>
        <v>376.21714084322866</v>
      </c>
      <c r="E233" s="9">
        <f>(C233-D233)+Pro_Forma!B$37</f>
        <v>1836.7360328565333</v>
      </c>
      <c r="F233" s="9">
        <f t="shared" si="14"/>
        <v>179685.76255815235</v>
      </c>
    </row>
    <row r="234" spans="1:6" x14ac:dyDescent="0.2">
      <c r="A234" s="1">
        <v>212</v>
      </c>
      <c r="B234" s="9">
        <f t="shared" si="15"/>
        <v>179685.76255815235</v>
      </c>
      <c r="C234" s="9">
        <f t="shared" si="12"/>
        <v>2212.9531736997619</v>
      </c>
      <c r="D234" s="6">
        <f t="shared" si="13"/>
        <v>372.4103863961011</v>
      </c>
      <c r="E234" s="9">
        <f>(C234-D234)+Pro_Forma!B$37</f>
        <v>1840.5427873036608</v>
      </c>
      <c r="F234" s="9">
        <f t="shared" si="14"/>
        <v>177845.21977084869</v>
      </c>
    </row>
    <row r="235" spans="1:6" x14ac:dyDescent="0.2">
      <c r="A235" s="1">
        <v>213</v>
      </c>
      <c r="B235" s="9">
        <f t="shared" si="15"/>
        <v>177845.21977084869</v>
      </c>
      <c r="C235" s="9">
        <f t="shared" si="12"/>
        <v>2212.9531736997619</v>
      </c>
      <c r="D235" s="6">
        <f t="shared" si="13"/>
        <v>368.59574220370729</v>
      </c>
      <c r="E235" s="9">
        <f>(C235-D235)+Pro_Forma!B$37</f>
        <v>1844.3574314960547</v>
      </c>
      <c r="F235" s="9">
        <f t="shared" si="14"/>
        <v>176000.86233935264</v>
      </c>
    </row>
    <row r="236" spans="1:6" x14ac:dyDescent="0.2">
      <c r="A236" s="1">
        <v>214</v>
      </c>
      <c r="B236" s="9">
        <f t="shared" si="15"/>
        <v>176000.86233935264</v>
      </c>
      <c r="C236" s="9">
        <f t="shared" si="12"/>
        <v>2212.9531736997619</v>
      </c>
      <c r="D236" s="6">
        <f t="shared" si="13"/>
        <v>364.77319191403882</v>
      </c>
      <c r="E236" s="9">
        <f>(C236-D236)+Pro_Forma!B$37</f>
        <v>1848.1799817857232</v>
      </c>
      <c r="F236" s="9">
        <f t="shared" si="14"/>
        <v>174152.68235756693</v>
      </c>
    </row>
    <row r="237" spans="1:6" x14ac:dyDescent="0.2">
      <c r="A237" s="1">
        <v>215</v>
      </c>
      <c r="B237" s="9">
        <f t="shared" si="15"/>
        <v>174152.68235756693</v>
      </c>
      <c r="C237" s="9">
        <f t="shared" si="12"/>
        <v>2212.9531736997619</v>
      </c>
      <c r="D237" s="6">
        <f t="shared" si="13"/>
        <v>360.94271914119685</v>
      </c>
      <c r="E237" s="9">
        <f>(C237-D237)+Pro_Forma!B$37</f>
        <v>1852.010454558565</v>
      </c>
      <c r="F237" s="9">
        <f t="shared" si="14"/>
        <v>172300.67190300836</v>
      </c>
    </row>
    <row r="238" spans="1:6" x14ac:dyDescent="0.2">
      <c r="A238" s="1">
        <v>216</v>
      </c>
      <c r="B238" s="9">
        <f t="shared" si="15"/>
        <v>172300.67190300836</v>
      </c>
      <c r="C238" s="9">
        <f t="shared" si="12"/>
        <v>2212.9531736997619</v>
      </c>
      <c r="D238" s="6">
        <f t="shared" si="13"/>
        <v>357.10430746532148</v>
      </c>
      <c r="E238" s="9">
        <f>(C238-D238)+Pro_Forma!B$37</f>
        <v>1855.8488662344405</v>
      </c>
      <c r="F238" s="9">
        <f t="shared" si="14"/>
        <v>170444.82303677392</v>
      </c>
    </row>
    <row r="239" spans="1:6" x14ac:dyDescent="0.2">
      <c r="A239" s="1">
        <v>217</v>
      </c>
      <c r="B239" s="9">
        <f t="shared" si="15"/>
        <v>170444.82303677392</v>
      </c>
      <c r="C239" s="9">
        <f t="shared" si="12"/>
        <v>2212.9531736997619</v>
      </c>
      <c r="D239" s="6">
        <f t="shared" si="13"/>
        <v>353.25794043252188</v>
      </c>
      <c r="E239" s="9">
        <f>(C239-D239)+Pro_Forma!B$37</f>
        <v>1859.6952332672399</v>
      </c>
      <c r="F239" s="9">
        <f t="shared" si="14"/>
        <v>168585.12780350668</v>
      </c>
    </row>
    <row r="240" spans="1:6" x14ac:dyDescent="0.2">
      <c r="A240" s="1">
        <v>218</v>
      </c>
      <c r="B240" s="9">
        <f t="shared" si="15"/>
        <v>168585.12780350668</v>
      </c>
      <c r="C240" s="9">
        <f t="shared" si="12"/>
        <v>2212.9531736997619</v>
      </c>
      <c r="D240" s="6">
        <f t="shared" si="13"/>
        <v>349.40360155480528</v>
      </c>
      <c r="E240" s="9">
        <f>(C240-D240)+Pro_Forma!B$37</f>
        <v>1863.5495721449565</v>
      </c>
      <c r="F240" s="9">
        <f t="shared" si="14"/>
        <v>166721.57823136172</v>
      </c>
    </row>
    <row r="241" spans="1:6" x14ac:dyDescent="0.2">
      <c r="A241" s="1">
        <v>219</v>
      </c>
      <c r="B241" s="9">
        <f t="shared" si="15"/>
        <v>166721.57823136172</v>
      </c>
      <c r="C241" s="9">
        <f t="shared" si="12"/>
        <v>2212.9531736997619</v>
      </c>
      <c r="D241" s="6">
        <f t="shared" si="13"/>
        <v>345.54127431000654</v>
      </c>
      <c r="E241" s="9">
        <f>(C241-D241)+Pro_Forma!B$37</f>
        <v>1867.4118993897555</v>
      </c>
      <c r="F241" s="9">
        <f t="shared" si="14"/>
        <v>164854.16633197197</v>
      </c>
    </row>
    <row r="242" spans="1:6" x14ac:dyDescent="0.2">
      <c r="A242" s="1">
        <v>220</v>
      </c>
      <c r="B242" s="9">
        <f t="shared" si="15"/>
        <v>164854.16633197197</v>
      </c>
      <c r="C242" s="9">
        <f t="shared" si="12"/>
        <v>2212.9531736997619</v>
      </c>
      <c r="D242" s="6">
        <f t="shared" si="13"/>
        <v>341.67094214171721</v>
      </c>
      <c r="E242" s="9">
        <f>(C242-D242)+Pro_Forma!B$37</f>
        <v>1871.2822315580447</v>
      </c>
      <c r="F242" s="9">
        <f t="shared" si="14"/>
        <v>162982.88410041391</v>
      </c>
    </row>
    <row r="243" spans="1:6" x14ac:dyDescent="0.2">
      <c r="A243" s="1">
        <v>221</v>
      </c>
      <c r="B243" s="9">
        <f t="shared" si="15"/>
        <v>162982.88410041391</v>
      </c>
      <c r="C243" s="9">
        <f t="shared" si="12"/>
        <v>2212.9531736997619</v>
      </c>
      <c r="D243" s="6">
        <f t="shared" si="13"/>
        <v>337.79258845921464</v>
      </c>
      <c r="E243" s="9">
        <f>(C243-D243)+Pro_Forma!B$37</f>
        <v>1875.1605852405473</v>
      </c>
      <c r="F243" s="9">
        <f t="shared" si="14"/>
        <v>161107.72351517336</v>
      </c>
    </row>
    <row r="244" spans="1:6" x14ac:dyDescent="0.2">
      <c r="A244" s="1">
        <v>222</v>
      </c>
      <c r="B244" s="9">
        <f t="shared" si="15"/>
        <v>161107.72351517336</v>
      </c>
      <c r="C244" s="9">
        <f t="shared" si="12"/>
        <v>2212.9531736997619</v>
      </c>
      <c r="D244" s="6">
        <f t="shared" si="13"/>
        <v>333.90619663739085</v>
      </c>
      <c r="E244" s="9">
        <f>(C244-D244)+Pro_Forma!B$37</f>
        <v>1879.0469770623711</v>
      </c>
      <c r="F244" s="9">
        <f t="shared" si="14"/>
        <v>159228.676538111</v>
      </c>
    </row>
    <row r="245" spans="1:6" x14ac:dyDescent="0.2">
      <c r="A245" s="1">
        <v>223</v>
      </c>
      <c r="B245" s="9">
        <f t="shared" si="15"/>
        <v>159228.676538111</v>
      </c>
      <c r="C245" s="9">
        <f t="shared" si="12"/>
        <v>2212.9531736997619</v>
      </c>
      <c r="D245" s="6">
        <f t="shared" si="13"/>
        <v>330.01175001668128</v>
      </c>
      <c r="E245" s="9">
        <f>(C245-D245)+Pro_Forma!B$37</f>
        <v>1882.9414236830808</v>
      </c>
      <c r="F245" s="9">
        <f t="shared" si="14"/>
        <v>157345.73511442792</v>
      </c>
    </row>
    <row r="246" spans="1:6" x14ac:dyDescent="0.2">
      <c r="A246" s="1">
        <v>224</v>
      </c>
      <c r="B246" s="9">
        <f t="shared" si="15"/>
        <v>157345.73511442792</v>
      </c>
      <c r="C246" s="9">
        <f t="shared" si="12"/>
        <v>2212.9531736997619</v>
      </c>
      <c r="D246" s="6">
        <f t="shared" si="13"/>
        <v>326.1092319029932</v>
      </c>
      <c r="E246" s="9">
        <f>(C246-D246)+Pro_Forma!B$37</f>
        <v>1886.8439417967688</v>
      </c>
      <c r="F246" s="9">
        <f t="shared" si="14"/>
        <v>155458.89117263115</v>
      </c>
    </row>
    <row r="247" spans="1:6" x14ac:dyDescent="0.2">
      <c r="A247" s="1">
        <v>225</v>
      </c>
      <c r="B247" s="9">
        <f t="shared" si="15"/>
        <v>155458.89117263115</v>
      </c>
      <c r="C247" s="9">
        <f t="shared" si="12"/>
        <v>2212.9531736997619</v>
      </c>
      <c r="D247" s="6">
        <f t="shared" si="13"/>
        <v>322.19862556763445</v>
      </c>
      <c r="E247" s="9">
        <f>(C247-D247)+Pro_Forma!B$37</f>
        <v>1890.7545481321274</v>
      </c>
      <c r="F247" s="9">
        <f t="shared" si="14"/>
        <v>153568.13662449902</v>
      </c>
    </row>
    <row r="248" spans="1:6" x14ac:dyDescent="0.2">
      <c r="A248" s="1">
        <v>226</v>
      </c>
      <c r="B248" s="9">
        <f t="shared" si="15"/>
        <v>153568.13662449902</v>
      </c>
      <c r="C248" s="9">
        <f t="shared" si="12"/>
        <v>2212.9531736997619</v>
      </c>
      <c r="D248" s="6">
        <f t="shared" si="13"/>
        <v>318.27991424724149</v>
      </c>
      <c r="E248" s="9">
        <f>(C248-D248)+Pro_Forma!B$37</f>
        <v>1894.6732594525204</v>
      </c>
      <c r="F248" s="9">
        <f t="shared" si="14"/>
        <v>151673.46336504651</v>
      </c>
    </row>
    <row r="249" spans="1:6" x14ac:dyDescent="0.2">
      <c r="A249" s="1">
        <v>227</v>
      </c>
      <c r="B249" s="9">
        <f t="shared" si="15"/>
        <v>151673.46336504651</v>
      </c>
      <c r="C249" s="9">
        <f t="shared" si="12"/>
        <v>2212.9531736997619</v>
      </c>
      <c r="D249" s="6">
        <f t="shared" si="13"/>
        <v>314.3530811437077</v>
      </c>
      <c r="E249" s="9">
        <f>(C249-D249)+Pro_Forma!B$37</f>
        <v>1898.6000925560543</v>
      </c>
      <c r="F249" s="9">
        <f t="shared" si="14"/>
        <v>149774.86327249045</v>
      </c>
    </row>
    <row r="250" spans="1:6" x14ac:dyDescent="0.2">
      <c r="A250" s="1">
        <v>228</v>
      </c>
      <c r="B250" s="9">
        <f t="shared" si="15"/>
        <v>149774.86327249045</v>
      </c>
      <c r="C250" s="9">
        <f t="shared" si="12"/>
        <v>2212.9531736997619</v>
      </c>
      <c r="D250" s="6">
        <f t="shared" si="13"/>
        <v>310.41810942411109</v>
      </c>
      <c r="E250" s="9">
        <f>(C250-D250)+Pro_Forma!B$37</f>
        <v>1902.5350642756507</v>
      </c>
      <c r="F250" s="9">
        <f t="shared" si="14"/>
        <v>147872.32820821481</v>
      </c>
    </row>
    <row r="251" spans="1:6" x14ac:dyDescent="0.2">
      <c r="A251" s="1">
        <v>229</v>
      </c>
      <c r="B251" s="9">
        <f t="shared" si="15"/>
        <v>147872.32820821481</v>
      </c>
      <c r="C251" s="9">
        <f t="shared" si="12"/>
        <v>2212.9531736997619</v>
      </c>
      <c r="D251" s="6">
        <f t="shared" si="13"/>
        <v>306.47498222064269</v>
      </c>
      <c r="E251" s="9">
        <f>(C251-D251)+Pro_Forma!B$37</f>
        <v>1906.4781914791192</v>
      </c>
      <c r="F251" s="9">
        <f t="shared" si="14"/>
        <v>145965.8500167357</v>
      </c>
    </row>
    <row r="252" spans="1:6" x14ac:dyDescent="0.2">
      <c r="A252" s="1">
        <v>230</v>
      </c>
      <c r="B252" s="9">
        <f t="shared" si="15"/>
        <v>145965.8500167357</v>
      </c>
      <c r="C252" s="9">
        <f t="shared" si="12"/>
        <v>2212.9531736997619</v>
      </c>
      <c r="D252" s="6">
        <f t="shared" si="13"/>
        <v>302.52368263053353</v>
      </c>
      <c r="E252" s="9">
        <f>(C252-D252)+Pro_Forma!B$37</f>
        <v>1910.4294910692283</v>
      </c>
      <c r="F252" s="9">
        <f t="shared" si="14"/>
        <v>144055.42052566647</v>
      </c>
    </row>
    <row r="253" spans="1:6" x14ac:dyDescent="0.2">
      <c r="A253" s="1">
        <v>231</v>
      </c>
      <c r="B253" s="9">
        <f t="shared" si="15"/>
        <v>144055.42052566647</v>
      </c>
      <c r="C253" s="9">
        <f t="shared" si="12"/>
        <v>2212.9531736997619</v>
      </c>
      <c r="D253" s="6">
        <f t="shared" si="13"/>
        <v>298.56419371598281</v>
      </c>
      <c r="E253" s="9">
        <f>(C253-D253)+Pro_Forma!B$37</f>
        <v>1914.3889799837791</v>
      </c>
      <c r="F253" s="9">
        <f t="shared" si="14"/>
        <v>142141.03154568269</v>
      </c>
    </row>
    <row r="254" spans="1:6" x14ac:dyDescent="0.2">
      <c r="A254" s="1">
        <v>232</v>
      </c>
      <c r="B254" s="9">
        <f t="shared" si="15"/>
        <v>142141.03154568269</v>
      </c>
      <c r="C254" s="9">
        <f t="shared" si="12"/>
        <v>2212.9531736997619</v>
      </c>
      <c r="D254" s="6">
        <f t="shared" si="13"/>
        <v>294.59649850408493</v>
      </c>
      <c r="E254" s="9">
        <f>(C254-D254)+Pro_Forma!B$37</f>
        <v>1918.3566751956769</v>
      </c>
      <c r="F254" s="9">
        <f t="shared" si="14"/>
        <v>140222.67487048701</v>
      </c>
    </row>
    <row r="255" spans="1:6" x14ac:dyDescent="0.2">
      <c r="A255" s="1">
        <v>233</v>
      </c>
      <c r="B255" s="9">
        <f t="shared" si="15"/>
        <v>140222.67487048701</v>
      </c>
      <c r="C255" s="9">
        <f t="shared" si="12"/>
        <v>2212.9531736997619</v>
      </c>
      <c r="D255" s="6">
        <f t="shared" si="13"/>
        <v>290.62057998675692</v>
      </c>
      <c r="E255" s="9">
        <f>(C255-D255)+Pro_Forma!B$37</f>
        <v>1922.3325937130051</v>
      </c>
      <c r="F255" s="9">
        <f t="shared" si="14"/>
        <v>138300.342276774</v>
      </c>
    </row>
    <row r="256" spans="1:6" x14ac:dyDescent="0.2">
      <c r="A256" s="1">
        <v>234</v>
      </c>
      <c r="B256" s="9">
        <f t="shared" si="15"/>
        <v>138300.342276774</v>
      </c>
      <c r="C256" s="9">
        <f t="shared" si="12"/>
        <v>2212.9531736997619</v>
      </c>
      <c r="D256" s="6">
        <f t="shared" si="13"/>
        <v>286.63642112066537</v>
      </c>
      <c r="E256" s="9">
        <f>(C256-D256)+Pro_Forma!B$37</f>
        <v>1926.3167525790966</v>
      </c>
      <c r="F256" s="9">
        <f t="shared" si="14"/>
        <v>136374.02552419491</v>
      </c>
    </row>
    <row r="257" spans="1:6" x14ac:dyDescent="0.2">
      <c r="A257" s="1">
        <v>235</v>
      </c>
      <c r="B257" s="9">
        <f t="shared" si="15"/>
        <v>136374.02552419491</v>
      </c>
      <c r="C257" s="9">
        <f t="shared" si="12"/>
        <v>2212.9531736997619</v>
      </c>
      <c r="D257" s="6">
        <f t="shared" si="13"/>
        <v>282.64400482715359</v>
      </c>
      <c r="E257" s="9">
        <f>(C257-D257)+Pro_Forma!B$37</f>
        <v>1930.3091688726083</v>
      </c>
      <c r="F257" s="9">
        <f t="shared" si="14"/>
        <v>134443.71635532231</v>
      </c>
    </row>
    <row r="258" spans="1:6" x14ac:dyDescent="0.2">
      <c r="A258" s="1">
        <v>236</v>
      </c>
      <c r="B258" s="9">
        <f t="shared" si="15"/>
        <v>134443.71635532231</v>
      </c>
      <c r="C258" s="9">
        <f t="shared" si="12"/>
        <v>2212.9531736997619</v>
      </c>
      <c r="D258" s="6">
        <f t="shared" si="13"/>
        <v>278.64331399216809</v>
      </c>
      <c r="E258" s="9">
        <f>(C258-D258)+Pro_Forma!B$37</f>
        <v>1934.3098597075939</v>
      </c>
      <c r="F258" s="9">
        <f t="shared" si="14"/>
        <v>132509.4064956147</v>
      </c>
    </row>
    <row r="259" spans="1:6" x14ac:dyDescent="0.2">
      <c r="A259" s="1">
        <v>237</v>
      </c>
      <c r="B259" s="9">
        <f t="shared" si="15"/>
        <v>132509.4064956147</v>
      </c>
      <c r="C259" s="9">
        <f t="shared" si="12"/>
        <v>2212.9531736997619</v>
      </c>
      <c r="D259" s="6">
        <f t="shared" si="13"/>
        <v>274.63433146618542</v>
      </c>
      <c r="E259" s="9">
        <f>(C259-D259)+Pro_Forma!B$37</f>
        <v>1938.3188422335766</v>
      </c>
      <c r="F259" s="9">
        <f t="shared" si="14"/>
        <v>130571.08765338112</v>
      </c>
    </row>
    <row r="260" spans="1:6" x14ac:dyDescent="0.2">
      <c r="A260" s="1">
        <v>238</v>
      </c>
      <c r="B260" s="9">
        <f t="shared" si="15"/>
        <v>130571.08765338112</v>
      </c>
      <c r="C260" s="9">
        <f t="shared" si="12"/>
        <v>2212.9531736997619</v>
      </c>
      <c r="D260" s="6">
        <f t="shared" si="13"/>
        <v>270.61704006413885</v>
      </c>
      <c r="E260" s="9">
        <f>(C260-D260)+Pro_Forma!B$37</f>
        <v>1942.3361336356231</v>
      </c>
      <c r="F260" s="9">
        <f t="shared" si="14"/>
        <v>128628.75151974551</v>
      </c>
    </row>
    <row r="261" spans="1:6" x14ac:dyDescent="0.2">
      <c r="A261" s="1">
        <v>239</v>
      </c>
      <c r="B261" s="9">
        <f t="shared" si="15"/>
        <v>128628.75151974551</v>
      </c>
      <c r="C261" s="9">
        <f t="shared" si="12"/>
        <v>2212.9531736997619</v>
      </c>
      <c r="D261" s="6">
        <f t="shared" si="13"/>
        <v>266.59142256534426</v>
      </c>
      <c r="E261" s="9">
        <f>(C261-D261)+Pro_Forma!B$37</f>
        <v>1946.3617511344178</v>
      </c>
      <c r="F261" s="9">
        <f t="shared" si="14"/>
        <v>126682.38976861109</v>
      </c>
    </row>
    <row r="262" spans="1:6" x14ac:dyDescent="0.2">
      <c r="A262" s="1">
        <v>240</v>
      </c>
      <c r="B262" s="9">
        <f t="shared" si="15"/>
        <v>126682.38976861109</v>
      </c>
      <c r="C262" s="9">
        <f t="shared" si="12"/>
        <v>2212.9531736997619</v>
      </c>
      <c r="D262" s="6">
        <f t="shared" si="13"/>
        <v>262.55746171342656</v>
      </c>
      <c r="E262" s="9">
        <f>(C262-D262)+Pro_Forma!B$37</f>
        <v>1950.3957119863353</v>
      </c>
      <c r="F262" s="9">
        <f t="shared" si="14"/>
        <v>124731.99405662475</v>
      </c>
    </row>
    <row r="263" spans="1:6" x14ac:dyDescent="0.2">
      <c r="A263" s="1">
        <v>241</v>
      </c>
      <c r="B263" s="9">
        <f t="shared" si="15"/>
        <v>124731.99405662475</v>
      </c>
      <c r="C263" s="9">
        <f t="shared" si="12"/>
        <v>2212.9531736997619</v>
      </c>
      <c r="D263" s="6">
        <f t="shared" si="13"/>
        <v>258.51514021624587</v>
      </c>
      <c r="E263" s="9">
        <f>(C263-D263)+Pro_Forma!B$37</f>
        <v>1954.4380334835159</v>
      </c>
      <c r="F263" s="9">
        <f t="shared" si="14"/>
        <v>122777.55602314124</v>
      </c>
    </row>
    <row r="264" spans="1:6" x14ac:dyDescent="0.2">
      <c r="A264" s="1">
        <v>242</v>
      </c>
      <c r="B264" s="9">
        <f t="shared" si="15"/>
        <v>122777.55602314124</v>
      </c>
      <c r="C264" s="9">
        <f t="shared" si="12"/>
        <v>2212.9531736997619</v>
      </c>
      <c r="D264" s="6">
        <f t="shared" si="13"/>
        <v>254.46444074582303</v>
      </c>
      <c r="E264" s="9">
        <f>(C264-D264)+Pro_Forma!B$37</f>
        <v>1958.4887329539388</v>
      </c>
      <c r="F264" s="9">
        <f t="shared" si="14"/>
        <v>120819.0672901873</v>
      </c>
    </row>
    <row r="265" spans="1:6" x14ac:dyDescent="0.2">
      <c r="A265" s="1">
        <v>243</v>
      </c>
      <c r="B265" s="9">
        <f t="shared" si="15"/>
        <v>120819.0672901873</v>
      </c>
      <c r="C265" s="9">
        <f t="shared" si="12"/>
        <v>2212.9531736997619</v>
      </c>
      <c r="D265" s="6">
        <f t="shared" si="13"/>
        <v>250.40534593826564</v>
      </c>
      <c r="E265" s="9">
        <f>(C265-D265)+Pro_Forma!B$37</f>
        <v>1962.5478277614964</v>
      </c>
      <c r="F265" s="9">
        <f t="shared" si="14"/>
        <v>118856.51946242581</v>
      </c>
    </row>
    <row r="266" spans="1:6" x14ac:dyDescent="0.2">
      <c r="A266" s="1">
        <v>244</v>
      </c>
      <c r="B266" s="9">
        <f t="shared" si="15"/>
        <v>118856.51946242581</v>
      </c>
      <c r="C266" s="9">
        <f t="shared" si="12"/>
        <v>2212.9531736997619</v>
      </c>
      <c r="D266" s="6">
        <f t="shared" si="13"/>
        <v>246.33783839369349</v>
      </c>
      <c r="E266" s="9">
        <f>(C266-D266)+Pro_Forma!B$37</f>
        <v>1966.6153353060683</v>
      </c>
      <c r="F266" s="9">
        <f t="shared" si="14"/>
        <v>116889.90412711975</v>
      </c>
    </row>
    <row r="267" spans="1:6" x14ac:dyDescent="0.2">
      <c r="A267" s="1">
        <v>245</v>
      </c>
      <c r="B267" s="9">
        <f t="shared" si="15"/>
        <v>116889.90412711975</v>
      </c>
      <c r="C267" s="9">
        <f t="shared" si="12"/>
        <v>2212.9531736997619</v>
      </c>
      <c r="D267" s="6">
        <f t="shared" si="13"/>
        <v>242.26190067616395</v>
      </c>
      <c r="E267" s="9">
        <f>(C267-D267)+Pro_Forma!B$37</f>
        <v>1970.6912730235979</v>
      </c>
      <c r="F267" s="9">
        <f t="shared" si="14"/>
        <v>114919.21285409616</v>
      </c>
    </row>
    <row r="268" spans="1:6" x14ac:dyDescent="0.2">
      <c r="A268" s="1">
        <v>246</v>
      </c>
      <c r="B268" s="9">
        <f t="shared" si="15"/>
        <v>114919.21285409616</v>
      </c>
      <c r="C268" s="9">
        <f t="shared" si="12"/>
        <v>2212.9531736997619</v>
      </c>
      <c r="D268" s="6">
        <f t="shared" si="13"/>
        <v>238.17751531359733</v>
      </c>
      <c r="E268" s="9">
        <f>(C268-D268)+Pro_Forma!B$37</f>
        <v>1974.7756583861647</v>
      </c>
      <c r="F268" s="9">
        <f t="shared" si="14"/>
        <v>112944.43719570999</v>
      </c>
    </row>
    <row r="269" spans="1:6" x14ac:dyDescent="0.2">
      <c r="A269" s="1">
        <v>247</v>
      </c>
      <c r="B269" s="9">
        <f t="shared" si="15"/>
        <v>112944.43719570999</v>
      </c>
      <c r="C269" s="9">
        <f t="shared" si="12"/>
        <v>2212.9531736997619</v>
      </c>
      <c r="D269" s="6">
        <f t="shared" si="13"/>
        <v>234.08466479770183</v>
      </c>
      <c r="E269" s="9">
        <f>(C269-D269)+Pro_Forma!B$37</f>
        <v>1978.8685089020601</v>
      </c>
      <c r="F269" s="9">
        <f t="shared" si="14"/>
        <v>110965.56868680794</v>
      </c>
    </row>
    <row r="270" spans="1:6" x14ac:dyDescent="0.2">
      <c r="A270" s="1">
        <v>248</v>
      </c>
      <c r="B270" s="9">
        <f t="shared" si="15"/>
        <v>110965.56868680794</v>
      </c>
      <c r="C270" s="9">
        <f t="shared" si="12"/>
        <v>2212.9531736997619</v>
      </c>
      <c r="D270" s="6">
        <f t="shared" si="13"/>
        <v>229.98333158389872</v>
      </c>
      <c r="E270" s="9">
        <f>(C270-D270)+Pro_Forma!B$37</f>
        <v>1982.9698421158632</v>
      </c>
      <c r="F270" s="9">
        <f t="shared" si="14"/>
        <v>108982.59884469207</v>
      </c>
    </row>
    <row r="271" spans="1:6" x14ac:dyDescent="0.2">
      <c r="A271" s="1">
        <v>249</v>
      </c>
      <c r="B271" s="9">
        <f t="shared" si="15"/>
        <v>108982.59884469207</v>
      </c>
      <c r="C271" s="9">
        <f t="shared" si="12"/>
        <v>2212.9531736997619</v>
      </c>
      <c r="D271" s="6">
        <f t="shared" si="13"/>
        <v>225.87349809124683</v>
      </c>
      <c r="E271" s="9">
        <f>(C271-D271)+Pro_Forma!B$37</f>
        <v>1987.0796756085151</v>
      </c>
      <c r="F271" s="9">
        <f t="shared" si="14"/>
        <v>106995.51916908355</v>
      </c>
    </row>
    <row r="272" spans="1:6" x14ac:dyDescent="0.2">
      <c r="A272" s="1">
        <v>250</v>
      </c>
      <c r="B272" s="9">
        <f t="shared" si="15"/>
        <v>106995.51916908355</v>
      </c>
      <c r="C272" s="9">
        <f t="shared" si="12"/>
        <v>2212.9531736997619</v>
      </c>
      <c r="D272" s="6">
        <f t="shared" si="13"/>
        <v>221.75514670236751</v>
      </c>
      <c r="E272" s="9">
        <f>(C272-D272)+Pro_Forma!B$37</f>
        <v>1991.1980269973944</v>
      </c>
      <c r="F272" s="9">
        <f t="shared" si="14"/>
        <v>105004.32114208615</v>
      </c>
    </row>
    <row r="273" spans="1:6" x14ac:dyDescent="0.2">
      <c r="A273" s="1">
        <v>251</v>
      </c>
      <c r="B273" s="9">
        <f t="shared" si="15"/>
        <v>105004.32114208615</v>
      </c>
      <c r="C273" s="9">
        <f t="shared" si="12"/>
        <v>2212.9531736997619</v>
      </c>
      <c r="D273" s="6">
        <f t="shared" si="13"/>
        <v>217.62825976336885</v>
      </c>
      <c r="E273" s="9">
        <f>(C273-D273)+Pro_Forma!B$37</f>
        <v>1995.3249139363932</v>
      </c>
      <c r="F273" s="9">
        <f t="shared" si="14"/>
        <v>103008.99622814976</v>
      </c>
    </row>
    <row r="274" spans="1:6" x14ac:dyDescent="0.2">
      <c r="A274" s="1">
        <v>252</v>
      </c>
      <c r="B274" s="9">
        <f t="shared" si="15"/>
        <v>103008.99622814976</v>
      </c>
      <c r="C274" s="9">
        <f t="shared" si="12"/>
        <v>2212.9531736997619</v>
      </c>
      <c r="D274" s="6">
        <f t="shared" si="13"/>
        <v>213.49281958377011</v>
      </c>
      <c r="E274" s="9">
        <f>(C274-D274)+Pro_Forma!B$37</f>
        <v>1999.4603541159918</v>
      </c>
      <c r="F274" s="9">
        <f t="shared" si="14"/>
        <v>101009.53587403377</v>
      </c>
    </row>
    <row r="275" spans="1:6" x14ac:dyDescent="0.2">
      <c r="A275" s="1">
        <v>253</v>
      </c>
      <c r="B275" s="9">
        <f t="shared" si="15"/>
        <v>101009.53587403377</v>
      </c>
      <c r="C275" s="9">
        <f t="shared" si="12"/>
        <v>2212.9531736997619</v>
      </c>
      <c r="D275" s="6">
        <f t="shared" si="13"/>
        <v>209.34880843642594</v>
      </c>
      <c r="E275" s="9">
        <f>(C275-D275)+Pro_Forma!B$37</f>
        <v>2003.6043652633359</v>
      </c>
      <c r="F275" s="9">
        <f t="shared" si="14"/>
        <v>99005.931508770431</v>
      </c>
    </row>
    <row r="276" spans="1:6" x14ac:dyDescent="0.2">
      <c r="A276" s="1">
        <v>254</v>
      </c>
      <c r="B276" s="9">
        <f t="shared" si="15"/>
        <v>99005.931508770431</v>
      </c>
      <c r="C276" s="9">
        <f t="shared" si="12"/>
        <v>2212.9531736997619</v>
      </c>
      <c r="D276" s="6">
        <f t="shared" si="13"/>
        <v>205.19620855745029</v>
      </c>
      <c r="E276" s="9">
        <f>(C276-D276)+Pro_Forma!B$37</f>
        <v>2007.7569651423116</v>
      </c>
      <c r="F276" s="9">
        <f t="shared" si="14"/>
        <v>96998.17454362812</v>
      </c>
    </row>
    <row r="277" spans="1:6" x14ac:dyDescent="0.2">
      <c r="A277" s="1">
        <v>255</v>
      </c>
      <c r="B277" s="9">
        <f t="shared" si="15"/>
        <v>96998.17454362812</v>
      </c>
      <c r="C277" s="9">
        <f t="shared" si="12"/>
        <v>2212.9531736997619</v>
      </c>
      <c r="D277" s="6">
        <f t="shared" si="13"/>
        <v>201.03500214614027</v>
      </c>
      <c r="E277" s="9">
        <f>(C277-D277)+Pro_Forma!B$37</f>
        <v>2011.9181715536217</v>
      </c>
      <c r="F277" s="9">
        <f t="shared" si="14"/>
        <v>94986.256372074495</v>
      </c>
    </row>
    <row r="278" spans="1:6" x14ac:dyDescent="0.2">
      <c r="A278" s="1">
        <v>256</v>
      </c>
      <c r="B278" s="9">
        <f t="shared" si="15"/>
        <v>94986.256372074495</v>
      </c>
      <c r="C278" s="9">
        <f t="shared" si="12"/>
        <v>2212.9531736997619</v>
      </c>
      <c r="D278" s="6">
        <f t="shared" si="13"/>
        <v>196.86517136489996</v>
      </c>
      <c r="E278" s="9">
        <f>(C278-D278)+Pro_Forma!B$37</f>
        <v>2016.088002334862</v>
      </c>
      <c r="F278" s="9">
        <f t="shared" si="14"/>
        <v>92970.168369739637</v>
      </c>
    </row>
    <row r="279" spans="1:6" x14ac:dyDescent="0.2">
      <c r="A279" s="1">
        <v>257</v>
      </c>
      <c r="B279" s="9">
        <f t="shared" si="15"/>
        <v>92970.168369739637</v>
      </c>
      <c r="C279" s="9">
        <f t="shared" si="12"/>
        <v>2212.9531736997619</v>
      </c>
      <c r="D279" s="6">
        <f t="shared" si="13"/>
        <v>192.68669833916383</v>
      </c>
      <c r="E279" s="9">
        <f>(C279-D279)+Pro_Forma!B$37</f>
        <v>2020.2664753605982</v>
      </c>
      <c r="F279" s="9">
        <f t="shared" si="14"/>
        <v>90949.901894379043</v>
      </c>
    </row>
    <row r="280" spans="1:6" x14ac:dyDescent="0.2">
      <c r="A280" s="1">
        <v>258</v>
      </c>
      <c r="B280" s="9">
        <f t="shared" si="15"/>
        <v>90949.901894379043</v>
      </c>
      <c r="C280" s="9">
        <f t="shared" ref="C280:C322" si="16">-1*PMT($E$9,$E$7,$B$23)</f>
        <v>2212.9531736997619</v>
      </c>
      <c r="D280" s="6">
        <f t="shared" ref="D280:D322" si="17">$E$9*B280</f>
        <v>188.49956515732012</v>
      </c>
      <c r="E280" s="9">
        <f>(C280-D280)+Pro_Forma!B$37</f>
        <v>2024.4536085424418</v>
      </c>
      <c r="F280" s="9">
        <f t="shared" ref="F280:F322" si="18">B280-E280</f>
        <v>88925.448285836595</v>
      </c>
    </row>
    <row r="281" spans="1:6" x14ac:dyDescent="0.2">
      <c r="A281" s="1">
        <v>259</v>
      </c>
      <c r="B281" s="9">
        <f t="shared" ref="B281:B322" si="19">F280</f>
        <v>88925.448285836595</v>
      </c>
      <c r="C281" s="9">
        <f t="shared" si="16"/>
        <v>2212.9531736997619</v>
      </c>
      <c r="D281" s="6">
        <f t="shared" si="17"/>
        <v>184.30375387063413</v>
      </c>
      <c r="E281" s="9">
        <f>(C281-D281)+Pro_Forma!B$37</f>
        <v>2028.6494198291277</v>
      </c>
      <c r="F281" s="9">
        <f t="shared" si="18"/>
        <v>86896.798866007462</v>
      </c>
    </row>
    <row r="282" spans="1:6" x14ac:dyDescent="0.2">
      <c r="A282" s="1">
        <v>260</v>
      </c>
      <c r="B282" s="9">
        <f t="shared" si="19"/>
        <v>86896.798866007462</v>
      </c>
      <c r="C282" s="9">
        <f t="shared" si="16"/>
        <v>2212.9531736997619</v>
      </c>
      <c r="D282" s="6">
        <f t="shared" si="17"/>
        <v>180.09924649317125</v>
      </c>
      <c r="E282" s="9">
        <f>(C282-D282)+Pro_Forma!B$37</f>
        <v>2032.8539272065907</v>
      </c>
      <c r="F282" s="9">
        <f t="shared" si="18"/>
        <v>84863.944938800865</v>
      </c>
    </row>
    <row r="283" spans="1:6" x14ac:dyDescent="0.2">
      <c r="A283" s="1">
        <v>261</v>
      </c>
      <c r="B283" s="9">
        <f t="shared" si="19"/>
        <v>84863.944938800865</v>
      </c>
      <c r="C283" s="9">
        <f t="shared" si="16"/>
        <v>2212.9531736997619</v>
      </c>
      <c r="D283" s="6">
        <f t="shared" si="17"/>
        <v>175.88602500171984</v>
      </c>
      <c r="E283" s="9">
        <f>(C283-D283)+Pro_Forma!B$37</f>
        <v>2037.067148698042</v>
      </c>
      <c r="F283" s="9">
        <f t="shared" si="18"/>
        <v>82826.877790102822</v>
      </c>
    </row>
    <row r="284" spans="1:6" x14ac:dyDescent="0.2">
      <c r="A284" s="1">
        <v>262</v>
      </c>
      <c r="B284" s="9">
        <f t="shared" si="19"/>
        <v>82826.877790102822</v>
      </c>
      <c r="C284" s="9">
        <f t="shared" si="16"/>
        <v>2212.9531736997619</v>
      </c>
      <c r="D284" s="6">
        <f t="shared" si="17"/>
        <v>171.66407133571403</v>
      </c>
      <c r="E284" s="9">
        <f>(C284-D284)+Pro_Forma!B$37</f>
        <v>2041.2891023640479</v>
      </c>
      <c r="F284" s="9">
        <f t="shared" si="18"/>
        <v>80785.588687738767</v>
      </c>
    </row>
    <row r="285" spans="1:6" x14ac:dyDescent="0.2">
      <c r="A285" s="1">
        <v>263</v>
      </c>
      <c r="B285" s="9">
        <f t="shared" si="19"/>
        <v>80785.588687738767</v>
      </c>
      <c r="C285" s="9">
        <f t="shared" si="16"/>
        <v>2212.9531736997619</v>
      </c>
      <c r="D285" s="6">
        <f t="shared" si="17"/>
        <v>167.43336739715616</v>
      </c>
      <c r="E285" s="9">
        <f>(C285-D285)+Pro_Forma!B$37</f>
        <v>2045.5198063026057</v>
      </c>
      <c r="F285" s="9">
        <f t="shared" si="18"/>
        <v>78740.068881436164</v>
      </c>
    </row>
    <row r="286" spans="1:6" x14ac:dyDescent="0.2">
      <c r="A286" s="1">
        <v>264</v>
      </c>
      <c r="B286" s="9">
        <f t="shared" si="19"/>
        <v>78740.068881436164</v>
      </c>
      <c r="C286" s="9">
        <f t="shared" si="16"/>
        <v>2212.9531736997619</v>
      </c>
      <c r="D286" s="6">
        <f t="shared" si="17"/>
        <v>163.19389505053942</v>
      </c>
      <c r="E286" s="9">
        <f>(C286-D286)+Pro_Forma!B$37</f>
        <v>2049.7592786492223</v>
      </c>
      <c r="F286" s="9">
        <f t="shared" si="18"/>
        <v>76690.309602786947</v>
      </c>
    </row>
    <row r="287" spans="1:6" x14ac:dyDescent="0.2">
      <c r="A287" s="1">
        <v>265</v>
      </c>
      <c r="B287" s="9">
        <f t="shared" si="19"/>
        <v>76690.309602786947</v>
      </c>
      <c r="C287" s="9">
        <f t="shared" si="16"/>
        <v>2212.9531736997619</v>
      </c>
      <c r="D287" s="6">
        <f t="shared" si="17"/>
        <v>158.94563612276988</v>
      </c>
      <c r="E287" s="9">
        <f>(C287-D287)+Pro_Forma!B$37</f>
        <v>2054.007537576992</v>
      </c>
      <c r="F287" s="9">
        <f t="shared" si="18"/>
        <v>74636.302065209951</v>
      </c>
    </row>
    <row r="288" spans="1:6" x14ac:dyDescent="0.2">
      <c r="A288" s="1">
        <v>266</v>
      </c>
      <c r="B288" s="9">
        <f t="shared" si="19"/>
        <v>74636.302065209951</v>
      </c>
      <c r="C288" s="9">
        <f t="shared" si="16"/>
        <v>2212.9531736997619</v>
      </c>
      <c r="D288" s="6">
        <f t="shared" si="17"/>
        <v>154.68857240308873</v>
      </c>
      <c r="E288" s="9">
        <f>(C288-D288)+Pro_Forma!B$37</f>
        <v>2058.2646012966734</v>
      </c>
      <c r="F288" s="9">
        <f t="shared" si="18"/>
        <v>72578.037463913279</v>
      </c>
    </row>
    <row r="289" spans="1:6" x14ac:dyDescent="0.2">
      <c r="A289" s="1">
        <v>267</v>
      </c>
      <c r="B289" s="9">
        <f t="shared" si="19"/>
        <v>72578.037463913279</v>
      </c>
      <c r="C289" s="9">
        <f t="shared" si="16"/>
        <v>2212.9531736997619</v>
      </c>
      <c r="D289" s="6">
        <f t="shared" si="17"/>
        <v>150.4226856429942</v>
      </c>
      <c r="E289" s="9">
        <f>(C289-D289)+Pro_Forma!B$37</f>
        <v>2062.5304880567678</v>
      </c>
      <c r="F289" s="9">
        <f t="shared" si="18"/>
        <v>70515.506975856508</v>
      </c>
    </row>
    <row r="290" spans="1:6" x14ac:dyDescent="0.2">
      <c r="A290" s="1">
        <v>268</v>
      </c>
      <c r="B290" s="9">
        <f t="shared" si="19"/>
        <v>70515.506975856508</v>
      </c>
      <c r="C290" s="9">
        <f t="shared" si="16"/>
        <v>2212.9531736997619</v>
      </c>
      <c r="D290" s="6">
        <f t="shared" si="17"/>
        <v>146.14795755616331</v>
      </c>
      <c r="E290" s="9">
        <f>(C290-D290)+Pro_Forma!B$37</f>
        <v>2066.8052161435985</v>
      </c>
      <c r="F290" s="9">
        <f t="shared" si="18"/>
        <v>68448.701759712916</v>
      </c>
    </row>
    <row r="291" spans="1:6" x14ac:dyDescent="0.2">
      <c r="A291" s="1">
        <v>269</v>
      </c>
      <c r="B291" s="9">
        <f t="shared" si="19"/>
        <v>68448.701759712916</v>
      </c>
      <c r="C291" s="9">
        <f t="shared" si="16"/>
        <v>2212.9531736997619</v>
      </c>
      <c r="D291" s="6">
        <f t="shared" si="17"/>
        <v>141.86436981837349</v>
      </c>
      <c r="E291" s="9">
        <f>(C291-D291)+Pro_Forma!B$37</f>
        <v>2071.0888038813882</v>
      </c>
      <c r="F291" s="9">
        <f t="shared" si="18"/>
        <v>66377.61295583153</v>
      </c>
    </row>
    <row r="292" spans="1:6" x14ac:dyDescent="0.2">
      <c r="A292" s="1">
        <v>270</v>
      </c>
      <c r="B292" s="9">
        <f t="shared" si="19"/>
        <v>66377.61295583153</v>
      </c>
      <c r="C292" s="9">
        <f t="shared" si="16"/>
        <v>2212.9531736997619</v>
      </c>
      <c r="D292" s="6">
        <f t="shared" si="17"/>
        <v>137.57190406742404</v>
      </c>
      <c r="E292" s="9">
        <f>(C292-D292)+Pro_Forma!B$37</f>
        <v>2075.381269632338</v>
      </c>
      <c r="F292" s="9">
        <f t="shared" si="18"/>
        <v>64302.231686199193</v>
      </c>
    </row>
    <row r="293" spans="1:6" x14ac:dyDescent="0.2">
      <c r="A293" s="1">
        <v>271</v>
      </c>
      <c r="B293" s="9">
        <f t="shared" si="19"/>
        <v>64302.231686199193</v>
      </c>
      <c r="C293" s="9">
        <f t="shared" si="16"/>
        <v>2212.9531736997619</v>
      </c>
      <c r="D293" s="6">
        <f t="shared" si="17"/>
        <v>133.27054190305736</v>
      </c>
      <c r="E293" s="9">
        <f>(C293-D293)+Pro_Forma!B$37</f>
        <v>2079.6826317967048</v>
      </c>
      <c r="F293" s="9">
        <f t="shared" si="18"/>
        <v>62222.549054402487</v>
      </c>
    </row>
    <row r="294" spans="1:6" x14ac:dyDescent="0.2">
      <c r="A294" s="1">
        <v>272</v>
      </c>
      <c r="B294" s="9">
        <f t="shared" si="19"/>
        <v>62222.549054402487</v>
      </c>
      <c r="C294" s="9">
        <f t="shared" si="16"/>
        <v>2212.9531736997619</v>
      </c>
      <c r="D294" s="6">
        <f t="shared" si="17"/>
        <v>128.9602648868802</v>
      </c>
      <c r="E294" s="9">
        <f>(C294-D294)+Pro_Forma!B$37</f>
        <v>2083.9929088128815</v>
      </c>
      <c r="F294" s="9">
        <f t="shared" si="18"/>
        <v>60138.556145589602</v>
      </c>
    </row>
    <row r="295" spans="1:6" x14ac:dyDescent="0.2">
      <c r="A295" s="1">
        <v>273</v>
      </c>
      <c r="B295" s="9">
        <f t="shared" si="19"/>
        <v>60138.556145589602</v>
      </c>
      <c r="C295" s="9">
        <f t="shared" si="16"/>
        <v>2212.9531736997619</v>
      </c>
      <c r="D295" s="6">
        <f t="shared" si="17"/>
        <v>124.64105454228448</v>
      </c>
      <c r="E295" s="9">
        <f>(C295-D295)+Pro_Forma!B$37</f>
        <v>2088.3121191574774</v>
      </c>
      <c r="F295" s="9">
        <f t="shared" si="18"/>
        <v>58050.244026432127</v>
      </c>
    </row>
    <row r="296" spans="1:6" x14ac:dyDescent="0.2">
      <c r="A296" s="1">
        <v>274</v>
      </c>
      <c r="B296" s="9">
        <f t="shared" si="19"/>
        <v>58050.244026432127</v>
      </c>
      <c r="C296" s="9">
        <f t="shared" si="16"/>
        <v>2212.9531736997619</v>
      </c>
      <c r="D296" s="6">
        <f t="shared" si="17"/>
        <v>120.31289235436822</v>
      </c>
      <c r="E296" s="9">
        <f>(C296-D296)+Pro_Forma!B$37</f>
        <v>2092.6402813453938</v>
      </c>
      <c r="F296" s="9">
        <f t="shared" si="18"/>
        <v>55957.60374508673</v>
      </c>
    </row>
    <row r="297" spans="1:6" x14ac:dyDescent="0.2">
      <c r="A297" s="1">
        <v>275</v>
      </c>
      <c r="B297" s="9">
        <f t="shared" si="19"/>
        <v>55957.60374508673</v>
      </c>
      <c r="C297" s="9">
        <f t="shared" si="16"/>
        <v>2212.9531736997619</v>
      </c>
      <c r="D297" s="6">
        <f t="shared" si="17"/>
        <v>115.97575976985601</v>
      </c>
      <c r="E297" s="9">
        <f>(C297-D297)+Pro_Forma!B$37</f>
        <v>2096.9774139299061</v>
      </c>
      <c r="F297" s="9">
        <f t="shared" si="18"/>
        <v>53860.626331156825</v>
      </c>
    </row>
    <row r="298" spans="1:6" x14ac:dyDescent="0.2">
      <c r="A298" s="1">
        <v>276</v>
      </c>
      <c r="B298" s="9">
        <f t="shared" si="19"/>
        <v>53860.626331156825</v>
      </c>
      <c r="C298" s="9">
        <f t="shared" si="16"/>
        <v>2212.9531736997619</v>
      </c>
      <c r="D298" s="6">
        <f t="shared" si="17"/>
        <v>111.62963819701967</v>
      </c>
      <c r="E298" s="9">
        <f>(C298-D298)+Pro_Forma!B$37</f>
        <v>2101.3235355027423</v>
      </c>
      <c r="F298" s="9">
        <f t="shared" si="18"/>
        <v>51759.302795654083</v>
      </c>
    </row>
    <row r="299" spans="1:6" x14ac:dyDescent="0.2">
      <c r="A299" s="1">
        <v>277</v>
      </c>
      <c r="B299" s="9">
        <f t="shared" si="19"/>
        <v>51759.302795654083</v>
      </c>
      <c r="C299" s="9">
        <f t="shared" si="16"/>
        <v>2212.9531736997619</v>
      </c>
      <c r="D299" s="6">
        <f t="shared" si="17"/>
        <v>107.27450900559842</v>
      </c>
      <c r="E299" s="9">
        <f>(C299-D299)+Pro_Forma!B$37</f>
        <v>2105.6786646941637</v>
      </c>
      <c r="F299" s="9">
        <f t="shared" si="18"/>
        <v>49653.624130959921</v>
      </c>
    </row>
    <row r="300" spans="1:6" x14ac:dyDescent="0.2">
      <c r="A300" s="1">
        <v>278</v>
      </c>
      <c r="B300" s="9">
        <f t="shared" si="19"/>
        <v>49653.624130959921</v>
      </c>
      <c r="C300" s="9">
        <f t="shared" si="16"/>
        <v>2212.9531736997619</v>
      </c>
      <c r="D300" s="6">
        <f t="shared" si="17"/>
        <v>102.91035352671905</v>
      </c>
      <c r="E300" s="9">
        <f>(C300-D300)+Pro_Forma!B$37</f>
        <v>2110.0428201730429</v>
      </c>
      <c r="F300" s="9">
        <f t="shared" si="18"/>
        <v>47543.581310786874</v>
      </c>
    </row>
    <row r="301" spans="1:6" x14ac:dyDescent="0.2">
      <c r="A301" s="1">
        <v>279</v>
      </c>
      <c r="B301" s="9">
        <f t="shared" si="19"/>
        <v>47543.581310786874</v>
      </c>
      <c r="C301" s="9">
        <f t="shared" si="16"/>
        <v>2212.9531736997619</v>
      </c>
      <c r="D301" s="6">
        <f t="shared" si="17"/>
        <v>98.537153052815881</v>
      </c>
      <c r="E301" s="9">
        <f>(C301-D301)+Pro_Forma!B$37</f>
        <v>2114.416020646946</v>
      </c>
      <c r="F301" s="9">
        <f t="shared" si="18"/>
        <v>45429.165290139928</v>
      </c>
    </row>
    <row r="302" spans="1:6" x14ac:dyDescent="0.2">
      <c r="A302" s="1">
        <v>280</v>
      </c>
      <c r="B302" s="9">
        <f t="shared" si="19"/>
        <v>45429.165290139928</v>
      </c>
      <c r="C302" s="9">
        <f t="shared" si="16"/>
        <v>2212.9531736997619</v>
      </c>
      <c r="D302" s="6">
        <f t="shared" si="17"/>
        <v>94.154888837550658</v>
      </c>
      <c r="E302" s="9">
        <f>(C302-D302)+Pro_Forma!B$37</f>
        <v>2118.7982848622114</v>
      </c>
      <c r="F302" s="9">
        <f t="shared" si="18"/>
        <v>43310.367005277716</v>
      </c>
    </row>
    <row r="303" spans="1:6" x14ac:dyDescent="0.2">
      <c r="A303" s="1">
        <v>281</v>
      </c>
      <c r="B303" s="9">
        <f t="shared" si="19"/>
        <v>43310.367005277716</v>
      </c>
      <c r="C303" s="9">
        <f t="shared" si="16"/>
        <v>2212.9531736997619</v>
      </c>
      <c r="D303" s="6">
        <f t="shared" si="17"/>
        <v>89.763542095732063</v>
      </c>
      <c r="E303" s="9">
        <f>(C303-D303)+Pro_Forma!B$37</f>
        <v>2123.1896316040297</v>
      </c>
      <c r="F303" s="9">
        <f t="shared" si="18"/>
        <v>41187.177373673687</v>
      </c>
    </row>
    <row r="304" spans="1:6" x14ac:dyDescent="0.2">
      <c r="A304" s="1">
        <v>282</v>
      </c>
      <c r="B304" s="9">
        <f t="shared" si="19"/>
        <v>41187.177373673687</v>
      </c>
      <c r="C304" s="9">
        <f t="shared" si="16"/>
        <v>2212.9531736997619</v>
      </c>
      <c r="D304" s="6">
        <f t="shared" si="17"/>
        <v>85.363094003235275</v>
      </c>
      <c r="E304" s="9">
        <f>(C304-D304)+Pro_Forma!B$37</f>
        <v>2127.5900796965266</v>
      </c>
      <c r="F304" s="9">
        <f t="shared" si="18"/>
        <v>39059.587293977158</v>
      </c>
    </row>
    <row r="305" spans="1:6" x14ac:dyDescent="0.2">
      <c r="A305" s="1">
        <v>283</v>
      </c>
      <c r="B305" s="9">
        <f t="shared" si="19"/>
        <v>39059.587293977158</v>
      </c>
      <c r="C305" s="9">
        <f t="shared" si="16"/>
        <v>2212.9531736997619</v>
      </c>
      <c r="D305" s="6">
        <f t="shared" si="17"/>
        <v>80.953525696921247</v>
      </c>
      <c r="E305" s="9">
        <f>(C305-D305)+Pro_Forma!B$37</f>
        <v>2131.9996480028408</v>
      </c>
      <c r="F305" s="9">
        <f t="shared" si="18"/>
        <v>36927.587645974316</v>
      </c>
    </row>
    <row r="306" spans="1:6" x14ac:dyDescent="0.2">
      <c r="A306" s="1">
        <v>284</v>
      </c>
      <c r="B306" s="9">
        <f t="shared" si="19"/>
        <v>36927.587645974316</v>
      </c>
      <c r="C306" s="9">
        <f t="shared" si="16"/>
        <v>2212.9531736997619</v>
      </c>
      <c r="D306" s="6">
        <f t="shared" si="17"/>
        <v>76.534818274555874</v>
      </c>
      <c r="E306" s="9">
        <f>(C306-D306)+Pro_Forma!B$37</f>
        <v>2136.4183554252058</v>
      </c>
      <c r="F306" s="9">
        <f t="shared" si="18"/>
        <v>34791.169290549107</v>
      </c>
    </row>
    <row r="307" spans="1:6" x14ac:dyDescent="0.2">
      <c r="A307" s="1">
        <v>285</v>
      </c>
      <c r="B307" s="9">
        <f t="shared" si="19"/>
        <v>34791.169290549107</v>
      </c>
      <c r="C307" s="9">
        <f t="shared" si="16"/>
        <v>2212.9531736997619</v>
      </c>
      <c r="D307" s="6">
        <f t="shared" si="17"/>
        <v>72.106952794728926</v>
      </c>
      <c r="E307" s="9">
        <f>(C307-D307)+Pro_Forma!B$37</f>
        <v>2140.8462209050331</v>
      </c>
      <c r="F307" s="9">
        <f t="shared" si="18"/>
        <v>32650.323069644073</v>
      </c>
    </row>
    <row r="308" spans="1:6" x14ac:dyDescent="0.2">
      <c r="A308" s="1">
        <v>286</v>
      </c>
      <c r="B308" s="9">
        <f t="shared" si="19"/>
        <v>32650.323069644073</v>
      </c>
      <c r="C308" s="9">
        <f t="shared" si="16"/>
        <v>2212.9531736997619</v>
      </c>
      <c r="D308" s="6">
        <f t="shared" si="17"/>
        <v>67.669910276772868</v>
      </c>
      <c r="E308" s="9">
        <f>(C308-D308)+Pro_Forma!B$37</f>
        <v>2145.283263422989</v>
      </c>
      <c r="F308" s="9">
        <f t="shared" si="18"/>
        <v>30505.039806221084</v>
      </c>
    </row>
    <row r="309" spans="1:6" x14ac:dyDescent="0.2">
      <c r="A309" s="1">
        <v>287</v>
      </c>
      <c r="B309" s="9">
        <f t="shared" si="19"/>
        <v>30505.039806221084</v>
      </c>
      <c r="C309" s="9">
        <f t="shared" si="16"/>
        <v>2212.9531736997619</v>
      </c>
      <c r="D309" s="6">
        <f t="shared" si="17"/>
        <v>63.223671700681543</v>
      </c>
      <c r="E309" s="9">
        <f>(C309-D309)+Pro_Forma!B$37</f>
        <v>2149.7295019990802</v>
      </c>
      <c r="F309" s="9">
        <f t="shared" si="18"/>
        <v>28355.310304222003</v>
      </c>
    </row>
    <row r="310" spans="1:6" x14ac:dyDescent="0.2">
      <c r="A310" s="1">
        <v>288</v>
      </c>
      <c r="B310" s="9">
        <f t="shared" si="19"/>
        <v>28355.310304222003</v>
      </c>
      <c r="C310" s="9">
        <f t="shared" si="16"/>
        <v>2212.9531736997619</v>
      </c>
      <c r="D310" s="6">
        <f t="shared" si="17"/>
        <v>58.768218007028544</v>
      </c>
      <c r="E310" s="9">
        <f>(C310-D310)+Pro_Forma!B$37</f>
        <v>2154.1849556927332</v>
      </c>
      <c r="F310" s="9">
        <f t="shared" si="18"/>
        <v>26201.125348529269</v>
      </c>
    </row>
    <row r="311" spans="1:6" x14ac:dyDescent="0.2">
      <c r="A311" s="1">
        <v>289</v>
      </c>
      <c r="B311" s="9">
        <f t="shared" si="19"/>
        <v>26201.125348529269</v>
      </c>
      <c r="C311" s="9">
        <f t="shared" si="16"/>
        <v>2212.9531736997619</v>
      </c>
      <c r="D311" s="6">
        <f t="shared" si="17"/>
        <v>54.303530096885595</v>
      </c>
      <c r="E311" s="9">
        <f>(C311-D311)+Pro_Forma!B$37</f>
        <v>2158.6496436028765</v>
      </c>
      <c r="F311" s="9">
        <f t="shared" si="18"/>
        <v>24042.475704926394</v>
      </c>
    </row>
    <row r="312" spans="1:6" x14ac:dyDescent="0.2">
      <c r="A312" s="1">
        <v>290</v>
      </c>
      <c r="B312" s="9">
        <f t="shared" si="19"/>
        <v>24042.475704926394</v>
      </c>
      <c r="C312" s="9">
        <f t="shared" si="16"/>
        <v>2212.9531736997619</v>
      </c>
      <c r="D312" s="6">
        <f t="shared" si="17"/>
        <v>49.829588831740658</v>
      </c>
      <c r="E312" s="9">
        <f>(C312-D312)+Pro_Forma!B$37</f>
        <v>2163.1235848680212</v>
      </c>
      <c r="F312" s="9">
        <f t="shared" si="18"/>
        <v>21879.352120058371</v>
      </c>
    </row>
    <row r="313" spans="1:6" x14ac:dyDescent="0.2">
      <c r="A313" s="1">
        <v>291</v>
      </c>
      <c r="B313" s="9">
        <f t="shared" si="19"/>
        <v>21879.352120058371</v>
      </c>
      <c r="C313" s="9">
        <f t="shared" si="16"/>
        <v>2212.9531736997619</v>
      </c>
      <c r="D313" s="6">
        <f t="shared" si="17"/>
        <v>45.346375033415875</v>
      </c>
      <c r="E313" s="9">
        <f>(C313-D313)+Pro_Forma!B$37</f>
        <v>2167.6067986663461</v>
      </c>
      <c r="F313" s="9">
        <f t="shared" si="18"/>
        <v>19711.745321392023</v>
      </c>
    </row>
    <row r="314" spans="1:6" x14ac:dyDescent="0.2">
      <c r="A314" s="1">
        <v>292</v>
      </c>
      <c r="B314" s="9">
        <f t="shared" si="19"/>
        <v>19711.745321392023</v>
      </c>
      <c r="C314" s="9">
        <f t="shared" si="16"/>
        <v>2212.9531736997619</v>
      </c>
      <c r="D314" s="6">
        <f t="shared" si="17"/>
        <v>40.853869483985378</v>
      </c>
      <c r="E314" s="9">
        <f>(C314-D314)+Pro_Forma!B$37</f>
        <v>2172.0993042157766</v>
      </c>
      <c r="F314" s="9">
        <f t="shared" si="18"/>
        <v>17539.646017176248</v>
      </c>
    </row>
    <row r="315" spans="1:6" x14ac:dyDescent="0.2">
      <c r="A315" s="1">
        <v>293</v>
      </c>
      <c r="B315" s="9">
        <f t="shared" si="19"/>
        <v>17539.646017176248</v>
      </c>
      <c r="C315" s="9">
        <f t="shared" si="16"/>
        <v>2212.9531736997619</v>
      </c>
      <c r="D315" s="6">
        <f t="shared" si="17"/>
        <v>36.352052925692902</v>
      </c>
      <c r="E315" s="9">
        <f>(C315-D315)+Pro_Forma!B$37</f>
        <v>2176.6011207740689</v>
      </c>
      <c r="F315" s="9">
        <f t="shared" si="18"/>
        <v>15363.04489640218</v>
      </c>
    </row>
    <row r="316" spans="1:6" x14ac:dyDescent="0.2">
      <c r="A316" s="1">
        <v>294</v>
      </c>
      <c r="B316" s="9">
        <f t="shared" si="19"/>
        <v>15363.04489640218</v>
      </c>
      <c r="C316" s="9">
        <f t="shared" si="16"/>
        <v>2212.9531736997619</v>
      </c>
      <c r="D316" s="6">
        <f t="shared" si="17"/>
        <v>31.840906060869244</v>
      </c>
      <c r="E316" s="9">
        <f>(C316-D316)+Pro_Forma!B$37</f>
        <v>2181.1122676388927</v>
      </c>
      <c r="F316" s="9">
        <f t="shared" si="18"/>
        <v>13181.932628763287</v>
      </c>
    </row>
    <row r="317" spans="1:6" x14ac:dyDescent="0.2">
      <c r="A317" s="1">
        <v>295</v>
      </c>
      <c r="B317" s="9">
        <f t="shared" si="19"/>
        <v>13181.932628763287</v>
      </c>
      <c r="C317" s="9">
        <f t="shared" si="16"/>
        <v>2212.9531736997619</v>
      </c>
      <c r="D317" s="6">
        <f t="shared" si="17"/>
        <v>27.320409551849512</v>
      </c>
      <c r="E317" s="9">
        <f>(C317-D317)+Pro_Forma!B$37</f>
        <v>2185.6327641479124</v>
      </c>
      <c r="F317" s="9">
        <f t="shared" si="18"/>
        <v>10996.299864615374</v>
      </c>
    </row>
    <row r="318" spans="1:6" x14ac:dyDescent="0.2">
      <c r="A318" s="1">
        <v>296</v>
      </c>
      <c r="B318" s="9">
        <f t="shared" si="19"/>
        <v>10996.299864615374</v>
      </c>
      <c r="C318" s="9">
        <f t="shared" si="16"/>
        <v>2212.9531736997619</v>
      </c>
      <c r="D318" s="6">
        <f t="shared" si="17"/>
        <v>22.790544020890259</v>
      </c>
      <c r="E318" s="9">
        <f>(C318-D318)+Pro_Forma!B$37</f>
        <v>2190.1626296788718</v>
      </c>
      <c r="F318" s="9">
        <f t="shared" si="18"/>
        <v>8806.137234936501</v>
      </c>
    </row>
    <row r="319" spans="1:6" x14ac:dyDescent="0.2">
      <c r="A319" s="1">
        <v>297</v>
      </c>
      <c r="B319" s="9">
        <f t="shared" si="19"/>
        <v>8806.137234936501</v>
      </c>
      <c r="C319" s="9">
        <f t="shared" si="16"/>
        <v>2212.9531736997619</v>
      </c>
      <c r="D319" s="6">
        <f t="shared" si="17"/>
        <v>18.251290050086414</v>
      </c>
      <c r="E319" s="9">
        <f>(C319-D319)+Pro_Forma!B$37</f>
        <v>2194.7018836496754</v>
      </c>
      <c r="F319" s="9">
        <f t="shared" si="18"/>
        <v>6611.4353512868256</v>
      </c>
    </row>
    <row r="320" spans="1:6" x14ac:dyDescent="0.2">
      <c r="A320" s="1">
        <v>298</v>
      </c>
      <c r="B320" s="9">
        <f t="shared" si="19"/>
        <v>6611.4353512868256</v>
      </c>
      <c r="C320" s="9">
        <f t="shared" si="16"/>
        <v>2212.9531736997619</v>
      </c>
      <c r="D320" s="6">
        <f t="shared" si="17"/>
        <v>13.702628181288038</v>
      </c>
      <c r="E320" s="9">
        <f>(C320-D320)+Pro_Forma!B$37</f>
        <v>2199.2505455184737</v>
      </c>
      <c r="F320" s="9">
        <f t="shared" si="18"/>
        <v>4412.1848057683519</v>
      </c>
    </row>
    <row r="321" spans="1:8" x14ac:dyDescent="0.2">
      <c r="A321" s="1">
        <v>299</v>
      </c>
      <c r="B321" s="9">
        <f t="shared" si="19"/>
        <v>4412.1848057683519</v>
      </c>
      <c r="C321" s="9">
        <f t="shared" si="16"/>
        <v>2212.9531736997619</v>
      </c>
      <c r="D321" s="6">
        <f t="shared" si="17"/>
        <v>9.1445389160169093</v>
      </c>
      <c r="E321" s="9">
        <f>(C321-D321)+Pro_Forma!B$37</f>
        <v>2203.8086347837452</v>
      </c>
      <c r="F321" s="9">
        <f t="shared" si="18"/>
        <v>2208.3761709846067</v>
      </c>
    </row>
    <row r="322" spans="1:8" x14ac:dyDescent="0.2">
      <c r="A322" s="1">
        <v>300</v>
      </c>
      <c r="B322" s="9">
        <f t="shared" si="19"/>
        <v>2208.3761709846067</v>
      </c>
      <c r="C322" s="9">
        <f t="shared" si="16"/>
        <v>2212.9531736997619</v>
      </c>
      <c r="D322" s="6">
        <f t="shared" si="17"/>
        <v>4.5770027153829522</v>
      </c>
      <c r="E322" s="9">
        <f>(C322-D322)+Pro_Forma!B$37</f>
        <v>2208.3761709843789</v>
      </c>
      <c r="F322" s="9">
        <f t="shared" si="18"/>
        <v>2.2782842279411852E-10</v>
      </c>
    </row>
    <row r="323" spans="1:8" x14ac:dyDescent="0.2">
      <c r="B323" s="9"/>
      <c r="C323" s="9"/>
      <c r="D323" s="6"/>
      <c r="E323" s="9"/>
      <c r="F323" s="9"/>
    </row>
    <row r="324" spans="1:8" x14ac:dyDescent="0.2">
      <c r="B324" s="9"/>
      <c r="C324" s="6">
        <f>SUM(C23:C322)</f>
        <v>663885.95210993325</v>
      </c>
      <c r="D324" s="6">
        <f>SUM(D23:D322)</f>
        <v>169885.95210992821</v>
      </c>
      <c r="E324" s="6">
        <f>SUM(E23:E322)</f>
        <v>494000.00000000006</v>
      </c>
      <c r="F324" s="6"/>
      <c r="H324" s="6"/>
    </row>
    <row r="325" spans="1:8" x14ac:dyDescent="0.2">
      <c r="B325" s="9"/>
      <c r="C325" s="9"/>
      <c r="D325" s="6"/>
      <c r="E325" s="9"/>
      <c r="F325" s="9"/>
    </row>
    <row r="326" spans="1:8" x14ac:dyDescent="0.2">
      <c r="B326" s="9"/>
      <c r="C326" s="9"/>
      <c r="D326" s="6"/>
      <c r="E326" s="9"/>
      <c r="F326" s="9"/>
    </row>
    <row r="327" spans="1:8" x14ac:dyDescent="0.2">
      <c r="B327" s="9"/>
      <c r="C327" s="9"/>
      <c r="D327" s="6"/>
      <c r="E327" s="9"/>
      <c r="F327" s="9"/>
    </row>
    <row r="328" spans="1:8" x14ac:dyDescent="0.2">
      <c r="B328" s="9"/>
      <c r="C328" s="9"/>
      <c r="D328" s="6"/>
      <c r="E328" s="9"/>
      <c r="F328" s="9"/>
    </row>
    <row r="329" spans="1:8" x14ac:dyDescent="0.2">
      <c r="B329" s="9"/>
      <c r="C329" s="9"/>
      <c r="D329" s="6"/>
      <c r="E329" s="9"/>
      <c r="F329" s="9"/>
    </row>
    <row r="330" spans="1:8" x14ac:dyDescent="0.2">
      <c r="B330" s="9"/>
      <c r="C330" s="9"/>
      <c r="D330" s="6"/>
      <c r="E330" s="9"/>
      <c r="F330" s="9"/>
    </row>
    <row r="331" spans="1:8" x14ac:dyDescent="0.2">
      <c r="B331" s="9"/>
      <c r="C331" s="9"/>
      <c r="D331" s="6"/>
      <c r="E331" s="9"/>
      <c r="F331" s="9"/>
    </row>
    <row r="332" spans="1:8" x14ac:dyDescent="0.2">
      <c r="B332" s="9"/>
      <c r="C332" s="9"/>
      <c r="D332" s="6"/>
      <c r="E332" s="9"/>
      <c r="F332" s="9"/>
    </row>
    <row r="333" spans="1:8" x14ac:dyDescent="0.2">
      <c r="B333" s="9"/>
      <c r="C333" s="9"/>
      <c r="D333" s="6"/>
      <c r="E333" s="9"/>
      <c r="F333" s="9"/>
    </row>
    <row r="334" spans="1:8" x14ac:dyDescent="0.2">
      <c r="B334" s="9"/>
      <c r="C334" s="9"/>
      <c r="D334" s="6"/>
      <c r="E334" s="9"/>
      <c r="F334" s="9"/>
    </row>
    <row r="335" spans="1:8" x14ac:dyDescent="0.2">
      <c r="B335" s="9"/>
      <c r="C335" s="9"/>
      <c r="D335" s="6"/>
      <c r="E335" s="9"/>
      <c r="F335" s="9"/>
    </row>
    <row r="336" spans="1:8" x14ac:dyDescent="0.2">
      <c r="B336" s="9"/>
      <c r="C336" s="9"/>
      <c r="D336" s="6"/>
      <c r="E336" s="9"/>
      <c r="F336" s="9"/>
    </row>
    <row r="337" spans="2:6" x14ac:dyDescent="0.2">
      <c r="B337" s="9"/>
      <c r="C337" s="9"/>
      <c r="D337" s="6"/>
      <c r="E337" s="9"/>
      <c r="F337" s="9"/>
    </row>
    <row r="338" spans="2:6" x14ac:dyDescent="0.2">
      <c r="B338" s="9"/>
      <c r="C338" s="9"/>
      <c r="D338" s="6"/>
      <c r="E338" s="9"/>
      <c r="F338" s="9"/>
    </row>
    <row r="339" spans="2:6" x14ac:dyDescent="0.2">
      <c r="B339" s="9"/>
      <c r="C339" s="9"/>
      <c r="D339" s="6"/>
      <c r="E339" s="9"/>
      <c r="F339" s="9"/>
    </row>
    <row r="340" spans="2:6" x14ac:dyDescent="0.2">
      <c r="B340" s="9"/>
      <c r="C340" s="9"/>
      <c r="D340" s="6"/>
      <c r="E340" s="9"/>
      <c r="F340" s="9"/>
    </row>
    <row r="341" spans="2:6" x14ac:dyDescent="0.2">
      <c r="B341" s="9"/>
      <c r="C341" s="9"/>
      <c r="D341" s="6"/>
      <c r="E341" s="9"/>
      <c r="F341" s="9"/>
    </row>
    <row r="342" spans="2:6" x14ac:dyDescent="0.2">
      <c r="B342" s="9"/>
      <c r="C342" s="9"/>
      <c r="D342" s="6"/>
      <c r="E342" s="9"/>
      <c r="F342" s="9"/>
    </row>
    <row r="343" spans="2:6" x14ac:dyDescent="0.2">
      <c r="B343" s="9"/>
      <c r="C343" s="9"/>
      <c r="D343" s="6"/>
      <c r="E343" s="9"/>
      <c r="F343" s="9"/>
    </row>
    <row r="344" spans="2:6" x14ac:dyDescent="0.2">
      <c r="B344" s="9"/>
      <c r="C344" s="9"/>
      <c r="D344" s="6"/>
      <c r="E344" s="9"/>
      <c r="F344" s="9"/>
    </row>
    <row r="345" spans="2:6" x14ac:dyDescent="0.2">
      <c r="B345" s="9"/>
      <c r="C345" s="9"/>
      <c r="D345" s="6"/>
      <c r="E345" s="9"/>
      <c r="F345" s="9"/>
    </row>
    <row r="346" spans="2:6" x14ac:dyDescent="0.2">
      <c r="B346" s="9"/>
      <c r="C346" s="9"/>
      <c r="D346" s="6"/>
      <c r="E346" s="9"/>
      <c r="F346" s="9"/>
    </row>
    <row r="347" spans="2:6" x14ac:dyDescent="0.2">
      <c r="B347" s="9"/>
      <c r="C347" s="9"/>
      <c r="D347" s="6"/>
      <c r="E347" s="9"/>
      <c r="F347" s="9"/>
    </row>
    <row r="348" spans="2:6" x14ac:dyDescent="0.2">
      <c r="B348" s="9"/>
      <c r="C348" s="9"/>
      <c r="D348" s="6"/>
      <c r="E348" s="9"/>
      <c r="F348" s="9"/>
    </row>
    <row r="349" spans="2:6" x14ac:dyDescent="0.2">
      <c r="B349" s="9"/>
      <c r="C349" s="9"/>
      <c r="D349" s="6"/>
      <c r="E349" s="9"/>
      <c r="F349" s="9"/>
    </row>
    <row r="350" spans="2:6" x14ac:dyDescent="0.2">
      <c r="B350" s="9"/>
      <c r="C350" s="9"/>
      <c r="D350" s="6"/>
      <c r="E350" s="9"/>
      <c r="F350" s="9"/>
    </row>
    <row r="351" spans="2:6" x14ac:dyDescent="0.2">
      <c r="B351" s="9"/>
      <c r="C351" s="9"/>
      <c r="D351" s="6"/>
      <c r="E351" s="9"/>
      <c r="F351" s="9"/>
    </row>
    <row r="352" spans="2:6" x14ac:dyDescent="0.2">
      <c r="B352" s="9"/>
      <c r="C352" s="9"/>
      <c r="D352" s="6"/>
      <c r="E352" s="9"/>
      <c r="F352" s="9"/>
    </row>
    <row r="353" spans="2:6" x14ac:dyDescent="0.2">
      <c r="B353" s="9"/>
      <c r="C353" s="9"/>
      <c r="D353" s="6"/>
      <c r="E353" s="9"/>
      <c r="F353" s="9"/>
    </row>
    <row r="354" spans="2:6" x14ac:dyDescent="0.2">
      <c r="B354" s="9"/>
      <c r="C354" s="9"/>
      <c r="D354" s="6"/>
      <c r="E354" s="9"/>
      <c r="F354" s="9"/>
    </row>
    <row r="355" spans="2:6" x14ac:dyDescent="0.2">
      <c r="B355" s="9"/>
      <c r="C355" s="9"/>
      <c r="D355" s="6"/>
      <c r="E355" s="9"/>
      <c r="F355" s="9"/>
    </row>
    <row r="356" spans="2:6" x14ac:dyDescent="0.2">
      <c r="B356" s="9"/>
      <c r="C356" s="9"/>
      <c r="D356" s="6"/>
      <c r="E356" s="9"/>
      <c r="F356" s="9"/>
    </row>
    <row r="357" spans="2:6" x14ac:dyDescent="0.2">
      <c r="B357" s="9"/>
      <c r="C357" s="9"/>
      <c r="D357" s="6"/>
      <c r="E357" s="9"/>
      <c r="F357" s="9"/>
    </row>
    <row r="358" spans="2:6" x14ac:dyDescent="0.2">
      <c r="B358" s="9"/>
      <c r="C358" s="9"/>
      <c r="D358" s="6"/>
      <c r="E358" s="9"/>
      <c r="F358" s="9"/>
    </row>
    <row r="359" spans="2:6" x14ac:dyDescent="0.2">
      <c r="B359" s="9"/>
      <c r="C359" s="9"/>
      <c r="D359" s="6"/>
      <c r="E359" s="9"/>
      <c r="F359" s="9"/>
    </row>
    <row r="360" spans="2:6" x14ac:dyDescent="0.2">
      <c r="B360" s="9"/>
      <c r="C360" s="9"/>
      <c r="D360" s="6"/>
      <c r="E360" s="9"/>
      <c r="F360" s="9"/>
    </row>
    <row r="361" spans="2:6" x14ac:dyDescent="0.2">
      <c r="B361" s="9"/>
      <c r="C361" s="9"/>
      <c r="D361" s="6"/>
      <c r="E361" s="9"/>
      <c r="F361" s="9"/>
    </row>
    <row r="362" spans="2:6" x14ac:dyDescent="0.2">
      <c r="B362" s="9"/>
      <c r="C362" s="9"/>
      <c r="D362" s="6"/>
      <c r="E362" s="9"/>
      <c r="F362" s="9"/>
    </row>
    <row r="363" spans="2:6" x14ac:dyDescent="0.2">
      <c r="B363" s="9"/>
      <c r="C363" s="9"/>
      <c r="D363" s="6"/>
      <c r="E363" s="9"/>
      <c r="F363" s="9"/>
    </row>
    <row r="364" spans="2:6" x14ac:dyDescent="0.2">
      <c r="B364" s="9"/>
      <c r="C364" s="9"/>
      <c r="D364" s="6"/>
      <c r="E364" s="9"/>
      <c r="F364" s="9"/>
    </row>
    <row r="365" spans="2:6" x14ac:dyDescent="0.2">
      <c r="B365" s="9"/>
      <c r="C365" s="9"/>
      <c r="D365" s="6"/>
      <c r="E365" s="9"/>
      <c r="F365" s="9"/>
    </row>
    <row r="366" spans="2:6" x14ac:dyDescent="0.2">
      <c r="B366" s="9"/>
      <c r="C366" s="9"/>
      <c r="D366" s="6"/>
      <c r="E366" s="9"/>
      <c r="F366" s="9"/>
    </row>
    <row r="367" spans="2:6" x14ac:dyDescent="0.2">
      <c r="B367" s="9"/>
      <c r="C367" s="9"/>
      <c r="D367" s="6"/>
      <c r="E367" s="9"/>
      <c r="F367" s="9"/>
    </row>
    <row r="368" spans="2:6" x14ac:dyDescent="0.2">
      <c r="B368" s="9"/>
      <c r="C368" s="9"/>
      <c r="D368" s="6"/>
      <c r="E368" s="9"/>
      <c r="F368" s="9"/>
    </row>
    <row r="369" spans="2:6" x14ac:dyDescent="0.2">
      <c r="B369" s="9"/>
      <c r="C369" s="9"/>
      <c r="D369" s="6"/>
      <c r="E369" s="9"/>
      <c r="F369" s="9"/>
    </row>
    <row r="370" spans="2:6" x14ac:dyDescent="0.2">
      <c r="B370" s="9"/>
      <c r="C370" s="9"/>
      <c r="D370" s="6"/>
      <c r="E370" s="9"/>
      <c r="F370" s="9"/>
    </row>
    <row r="371" spans="2:6" x14ac:dyDescent="0.2">
      <c r="B371" s="9"/>
      <c r="C371" s="9"/>
      <c r="D371" s="6"/>
      <c r="E371" s="9"/>
      <c r="F371" s="9"/>
    </row>
    <row r="372" spans="2:6" x14ac:dyDescent="0.2">
      <c r="B372" s="9"/>
      <c r="C372" s="9"/>
      <c r="D372" s="6"/>
      <c r="E372" s="9"/>
      <c r="F372" s="9"/>
    </row>
    <row r="373" spans="2:6" x14ac:dyDescent="0.2">
      <c r="B373" s="9"/>
      <c r="C373" s="9"/>
      <c r="D373" s="6"/>
      <c r="E373" s="9"/>
      <c r="F373" s="9"/>
    </row>
    <row r="374" spans="2:6" x14ac:dyDescent="0.2">
      <c r="B374" s="9"/>
      <c r="C374" s="9"/>
      <c r="D374" s="6"/>
      <c r="E374" s="9"/>
      <c r="F374" s="9"/>
    </row>
    <row r="375" spans="2:6" x14ac:dyDescent="0.2">
      <c r="B375" s="9"/>
      <c r="C375" s="9"/>
      <c r="D375" s="6"/>
      <c r="E375" s="9"/>
      <c r="F375" s="9"/>
    </row>
    <row r="376" spans="2:6" x14ac:dyDescent="0.2">
      <c r="B376" s="9"/>
      <c r="C376" s="9"/>
      <c r="D376" s="6"/>
      <c r="E376" s="9"/>
      <c r="F376" s="9"/>
    </row>
    <row r="377" spans="2:6" x14ac:dyDescent="0.2">
      <c r="B377" s="9"/>
      <c r="C377" s="9"/>
      <c r="D377" s="6"/>
      <c r="E377" s="9"/>
      <c r="F377" s="9"/>
    </row>
    <row r="378" spans="2:6" x14ac:dyDescent="0.2">
      <c r="B378" s="9"/>
      <c r="C378" s="9"/>
      <c r="D378" s="6"/>
      <c r="E378" s="9"/>
      <c r="F378" s="9"/>
    </row>
    <row r="379" spans="2:6" x14ac:dyDescent="0.2">
      <c r="B379" s="9"/>
      <c r="C379" s="9"/>
      <c r="D379" s="6"/>
      <c r="E379" s="9"/>
      <c r="F379" s="9"/>
    </row>
    <row r="380" spans="2:6" x14ac:dyDescent="0.2">
      <c r="B380" s="9"/>
      <c r="C380" s="9"/>
      <c r="D380" s="6"/>
      <c r="E380" s="9"/>
      <c r="F380" s="9"/>
    </row>
    <row r="381" spans="2:6" x14ac:dyDescent="0.2">
      <c r="B381" s="9"/>
      <c r="C381" s="9"/>
      <c r="D381" s="6"/>
      <c r="E381" s="9"/>
      <c r="F381" s="9"/>
    </row>
    <row r="382" spans="2:6" x14ac:dyDescent="0.2">
      <c r="B382" s="9"/>
      <c r="C382" s="9"/>
      <c r="D382" s="6"/>
      <c r="E382" s="9"/>
      <c r="F382" s="9"/>
    </row>
    <row r="388" spans="2:2" x14ac:dyDescent="0.2">
      <c r="B388" s="9"/>
    </row>
  </sheetData>
  <sheetProtection algorithmName="SHA-512" hashValue="HdjOvfJb1sCcOR85LgHHkHJNRxT6bduabmfMhGB/tkKoeaAFi2RR+/5zp9+yD09T1Xb0MAo7G7z4O4Nwi9mhkQ==" saltValue="mLIX2FB02KmDLwOZ7Qx2aA==" spinCount="100000" sheet="1" objects="1" scenarios="1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Pro_Forma</vt:lpstr>
      <vt:lpstr>Mortgage Sched</vt:lpstr>
      <vt:lpstr>Sheet3</vt:lpstr>
    </vt:vector>
  </TitlesOfParts>
  <Manager/>
  <Company>City of Saskatoon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csbolaa</dc:creator>
  <cp:keywords/>
  <dc:description/>
  <cp:lastModifiedBy>Adekunle Adelakun</cp:lastModifiedBy>
  <cp:revision/>
  <dcterms:created xsi:type="dcterms:W3CDTF">2010-08-16T14:05:19Z</dcterms:created>
  <dcterms:modified xsi:type="dcterms:W3CDTF">2021-01-11T01:35:24Z</dcterms:modified>
  <cp:category/>
  <cp:contentStatus/>
</cp:coreProperties>
</file>